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ables/table3.xml" ContentType="application/vnd.openxmlformats-officedocument.spreadsheetml.table+xml"/>
  <Override PartName="/xl/tables/table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tables/table11.xml" ContentType="application/vnd.openxmlformats-officedocument.spreadsheetml.table+xml"/>
  <Override PartName="/xl/tables/table1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tables/table10.xml" ContentType="application/vnd.openxmlformats-officedocument.spreadsheetml.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5" yWindow="6435" windowWidth="20730" windowHeight="3255" tabRatio="782" activeTab="4"/>
  </bookViews>
  <sheets>
    <sheet name="návod" sheetId="5" r:id="rId1"/>
    <sheet name="1. Index" sheetId="3" r:id="rId2"/>
    <sheet name="2. Kategorie" sheetId="2" r:id="rId3"/>
    <sheet name="3. REGISTRACE" sheetId="1" r:id="rId4"/>
    <sheet name="Mladší přípr" sheetId="8" r:id="rId5"/>
    <sheet name="Přípravka" sheetId="12" r:id="rId6"/>
    <sheet name="Nejmladší Ž" sheetId="9" r:id="rId7"/>
    <sheet name="Mladší Ž" sheetId="6" r:id="rId8"/>
    <sheet name="Starší Ž" sheetId="13" r:id="rId9"/>
    <sheet name="Mladší D" sheetId="14" r:id="rId10"/>
    <sheet name="Starší D" sheetId="15" r:id="rId11"/>
  </sheets>
  <definedNames>
    <definedName name="_xlnm.Print_Titles" localSheetId="2">'2. Kategorie'!$17:$17</definedName>
    <definedName name="_xlnm.Print_Area" localSheetId="1">'1. Index'!$B$1:$F$22</definedName>
    <definedName name="_xlnm.Print_Area" localSheetId="2">'2. Kategorie'!$B:$I</definedName>
    <definedName name="_xlnm.Print_Area" localSheetId="3">'3. REGISTRACE'!$B:$G</definedName>
    <definedName name="_xlnm.Print_Area" localSheetId="9">'Mladší D'!$B:$I</definedName>
    <definedName name="_xlnm.Print_Area" localSheetId="4">'Mladší přípr'!$B:$I</definedName>
    <definedName name="_xlnm.Print_Area" localSheetId="7">'Mladší Ž'!$B:$I</definedName>
    <definedName name="_xlnm.Print_Area" localSheetId="0">návod!$B:$C</definedName>
    <definedName name="_xlnm.Print_Area" localSheetId="6">'Nejmladší Ž'!$B:$I</definedName>
    <definedName name="_xlnm.Print_Area" localSheetId="5">Přípravka!$B:$I</definedName>
    <definedName name="_xlnm.Print_Area" localSheetId="10">'Starší D'!$B:$I</definedName>
    <definedName name="_xlnm.Print_Area" localSheetId="8">'Starší Ž'!$B:$I</definedName>
  </definedNames>
  <calcPr calcId="125725"/>
</workbook>
</file>

<file path=xl/calcChain.xml><?xml version="1.0" encoding="utf-8"?>
<calcChain xmlns="http://schemas.openxmlformats.org/spreadsheetml/2006/main">
  <c r="H40" i="15"/>
  <c r="H41"/>
  <c r="H42"/>
  <c r="H43"/>
  <c r="H44"/>
  <c r="H45"/>
  <c r="H46"/>
  <c r="H47"/>
  <c r="H48"/>
  <c r="H49"/>
  <c r="H50"/>
  <c r="H51"/>
  <c r="H52"/>
  <c r="H53"/>
  <c r="H54"/>
  <c r="H55"/>
  <c r="H56"/>
  <c r="H57"/>
  <c r="H58"/>
  <c r="H59"/>
  <c r="H60"/>
  <c r="H61"/>
  <c r="H62"/>
  <c r="H63"/>
  <c r="H64"/>
  <c r="H9"/>
  <c r="H10"/>
  <c r="H11"/>
  <c r="H12"/>
  <c r="H13"/>
  <c r="H14"/>
  <c r="H15"/>
  <c r="H16"/>
  <c r="H17"/>
  <c r="H18"/>
  <c r="H19"/>
  <c r="H20"/>
  <c r="H21"/>
  <c r="H22"/>
  <c r="H23"/>
  <c r="H24"/>
  <c r="H25"/>
  <c r="H26"/>
  <c r="H27"/>
  <c r="H28"/>
  <c r="H29"/>
  <c r="H30"/>
  <c r="H31"/>
  <c r="H32"/>
  <c r="H33"/>
  <c r="H40" i="14"/>
  <c r="H41"/>
  <c r="H42"/>
  <c r="H43"/>
  <c r="H44"/>
  <c r="H45"/>
  <c r="H46"/>
  <c r="H47"/>
  <c r="H48"/>
  <c r="H49"/>
  <c r="H50"/>
  <c r="H51"/>
  <c r="H52"/>
  <c r="H53"/>
  <c r="H54"/>
  <c r="H55"/>
  <c r="H56"/>
  <c r="H57"/>
  <c r="H58"/>
  <c r="H59"/>
  <c r="H60"/>
  <c r="H61"/>
  <c r="H62"/>
  <c r="H63"/>
  <c r="H64"/>
  <c r="H9"/>
  <c r="H10"/>
  <c r="H11"/>
  <c r="H12"/>
  <c r="H13"/>
  <c r="H14"/>
  <c r="H15"/>
  <c r="H16"/>
  <c r="H17"/>
  <c r="H18"/>
  <c r="H19"/>
  <c r="H20"/>
  <c r="H21"/>
  <c r="H22"/>
  <c r="H23"/>
  <c r="H24"/>
  <c r="H25"/>
  <c r="H26"/>
  <c r="H27"/>
  <c r="H28"/>
  <c r="H29"/>
  <c r="H30"/>
  <c r="H31"/>
  <c r="H32"/>
  <c r="H33"/>
  <c r="M9"/>
  <c r="H40" i="13"/>
  <c r="H41"/>
  <c r="H42"/>
  <c r="H43"/>
  <c r="H44"/>
  <c r="H45"/>
  <c r="H46"/>
  <c r="H47"/>
  <c r="H48"/>
  <c r="H49"/>
  <c r="H50"/>
  <c r="H51"/>
  <c r="H52"/>
  <c r="H53"/>
  <c r="H54"/>
  <c r="H55"/>
  <c r="H56"/>
  <c r="H57"/>
  <c r="H58"/>
  <c r="H59"/>
  <c r="H60"/>
  <c r="H61"/>
  <c r="H62"/>
  <c r="H63"/>
  <c r="H64"/>
  <c r="M40"/>
  <c r="H9"/>
  <c r="H10"/>
  <c r="H11"/>
  <c r="H12"/>
  <c r="H13"/>
  <c r="H14"/>
  <c r="H15"/>
  <c r="H16"/>
  <c r="H17"/>
  <c r="H18"/>
  <c r="H19"/>
  <c r="H20"/>
  <c r="H21"/>
  <c r="H22"/>
  <c r="H23"/>
  <c r="H24"/>
  <c r="H25"/>
  <c r="H26"/>
  <c r="H27"/>
  <c r="H28"/>
  <c r="H29"/>
  <c r="H30"/>
  <c r="H31"/>
  <c r="H32"/>
  <c r="H33"/>
  <c r="H40" i="6"/>
  <c r="H41"/>
  <c r="H42"/>
  <c r="H43"/>
  <c r="H44"/>
  <c r="H45"/>
  <c r="H46"/>
  <c r="H47"/>
  <c r="H48"/>
  <c r="H49"/>
  <c r="H50"/>
  <c r="H51"/>
  <c r="H52"/>
  <c r="H53"/>
  <c r="H54"/>
  <c r="H55"/>
  <c r="H56"/>
  <c r="H57"/>
  <c r="H58"/>
  <c r="H59"/>
  <c r="H60"/>
  <c r="H61"/>
  <c r="H62"/>
  <c r="H63"/>
  <c r="H64"/>
  <c r="M40"/>
  <c r="H9"/>
  <c r="H10"/>
  <c r="H11"/>
  <c r="H12"/>
  <c r="H13"/>
  <c r="H14"/>
  <c r="H15"/>
  <c r="H16"/>
  <c r="H17"/>
  <c r="H18"/>
  <c r="H19"/>
  <c r="H20"/>
  <c r="H21"/>
  <c r="H22"/>
  <c r="H23"/>
  <c r="H24"/>
  <c r="H25"/>
  <c r="H26"/>
  <c r="H27"/>
  <c r="H28"/>
  <c r="H29"/>
  <c r="H30"/>
  <c r="H31"/>
  <c r="H32"/>
  <c r="H33"/>
  <c r="M12"/>
  <c r="H40" i="9"/>
  <c r="H41"/>
  <c r="H42"/>
  <c r="H43"/>
  <c r="H44"/>
  <c r="H45"/>
  <c r="H46"/>
  <c r="H47"/>
  <c r="H48"/>
  <c r="H49"/>
  <c r="H50"/>
  <c r="H51"/>
  <c r="H52"/>
  <c r="H53"/>
  <c r="H54"/>
  <c r="H55"/>
  <c r="H56"/>
  <c r="H57"/>
  <c r="H58"/>
  <c r="H59"/>
  <c r="H60"/>
  <c r="H61"/>
  <c r="H62"/>
  <c r="H63"/>
  <c r="H64"/>
  <c r="M43"/>
  <c r="H9"/>
  <c r="H10"/>
  <c r="H11"/>
  <c r="H12"/>
  <c r="H13"/>
  <c r="H14"/>
  <c r="H15"/>
  <c r="H16"/>
  <c r="H17"/>
  <c r="H18"/>
  <c r="H19"/>
  <c r="H20"/>
  <c r="H21"/>
  <c r="H22"/>
  <c r="H23"/>
  <c r="H24"/>
  <c r="H25"/>
  <c r="H26"/>
  <c r="H27"/>
  <c r="H28"/>
  <c r="H29"/>
  <c r="H30"/>
  <c r="H31"/>
  <c r="H32"/>
  <c r="H33"/>
  <c r="M12"/>
  <c r="H40" i="12"/>
  <c r="H41"/>
  <c r="H42"/>
  <c r="H43"/>
  <c r="H44"/>
  <c r="H45"/>
  <c r="H46"/>
  <c r="H47"/>
  <c r="H48"/>
  <c r="H49"/>
  <c r="H50"/>
  <c r="H51"/>
  <c r="H52"/>
  <c r="H53"/>
  <c r="H54"/>
  <c r="H55"/>
  <c r="H56"/>
  <c r="H57"/>
  <c r="H58"/>
  <c r="H59"/>
  <c r="H60"/>
  <c r="H61"/>
  <c r="H62"/>
  <c r="H63"/>
  <c r="H64"/>
  <c r="M40"/>
  <c r="H9"/>
  <c r="H10"/>
  <c r="H11"/>
  <c r="H12"/>
  <c r="H13"/>
  <c r="H14"/>
  <c r="H15"/>
  <c r="H16"/>
  <c r="H17"/>
  <c r="H18"/>
  <c r="H19"/>
  <c r="H20"/>
  <c r="H21"/>
  <c r="H22"/>
  <c r="H23"/>
  <c r="H24"/>
  <c r="H25"/>
  <c r="H26"/>
  <c r="H27"/>
  <c r="H28"/>
  <c r="H29"/>
  <c r="H30"/>
  <c r="H31"/>
  <c r="H32"/>
  <c r="H33"/>
  <c r="M11"/>
  <c r="H40" i="8"/>
  <c r="H41"/>
  <c r="H42"/>
  <c r="H43"/>
  <c r="H44"/>
  <c r="H45"/>
  <c r="H46"/>
  <c r="H47"/>
  <c r="H48"/>
  <c r="H49"/>
  <c r="H50"/>
  <c r="H51"/>
  <c r="H52"/>
  <c r="H53"/>
  <c r="H54"/>
  <c r="H55"/>
  <c r="H56"/>
  <c r="H57"/>
  <c r="H58"/>
  <c r="H59"/>
  <c r="H60"/>
  <c r="H61"/>
  <c r="H62"/>
  <c r="H63"/>
  <c r="H64"/>
  <c r="M43"/>
  <c r="H9"/>
  <c r="M12" s="1"/>
  <c r="H10"/>
  <c r="H11"/>
  <c r="H12"/>
  <c r="H13"/>
  <c r="H14"/>
  <c r="H15"/>
  <c r="H16"/>
  <c r="H17"/>
  <c r="H18"/>
  <c r="H19"/>
  <c r="H20"/>
  <c r="H21"/>
  <c r="H22"/>
  <c r="H23"/>
  <c r="H24"/>
  <c r="H25"/>
  <c r="H26"/>
  <c r="H27"/>
  <c r="H28"/>
  <c r="H29"/>
  <c r="H30"/>
  <c r="H31"/>
  <c r="H32"/>
  <c r="H33"/>
  <c r="M49"/>
  <c r="M50"/>
  <c r="M51"/>
  <c r="M52"/>
  <c r="M11"/>
  <c r="M15"/>
  <c r="M17"/>
  <c r="M18"/>
  <c r="M19"/>
  <c r="M20"/>
  <c r="M21"/>
  <c r="M45" i="12"/>
  <c r="M46"/>
  <c r="M47"/>
  <c r="M12"/>
  <c r="M13"/>
  <c r="M14"/>
  <c r="M15"/>
  <c r="M16"/>
  <c r="M17"/>
  <c r="M44" i="9"/>
  <c r="M45"/>
  <c r="M11"/>
  <c r="M14"/>
  <c r="M15"/>
  <c r="M16"/>
  <c r="M17"/>
  <c r="M18"/>
  <c r="M42" i="6"/>
  <c r="M43"/>
  <c r="M44"/>
  <c r="M45"/>
  <c r="M46"/>
  <c r="M47"/>
  <c r="M48"/>
  <c r="M49"/>
  <c r="M50"/>
  <c r="M13"/>
  <c r="M14"/>
  <c r="M15"/>
  <c r="M16"/>
  <c r="M42" i="13"/>
  <c r="M43"/>
  <c r="M44"/>
  <c r="M45"/>
  <c r="M46"/>
  <c r="M47"/>
  <c r="M48"/>
  <c r="M49"/>
  <c r="M50"/>
  <c r="M51"/>
  <c r="M52"/>
  <c r="M53"/>
  <c r="M54"/>
  <c r="M55"/>
  <c r="M56"/>
  <c r="M9"/>
  <c r="M10"/>
  <c r="M11"/>
  <c r="M12"/>
  <c r="M13"/>
  <c r="M14"/>
  <c r="M15"/>
  <c r="M16"/>
  <c r="M17"/>
  <c r="M18"/>
  <c r="M19"/>
  <c r="M20"/>
  <c r="M21"/>
  <c r="M40" i="14"/>
  <c r="M41"/>
  <c r="M42"/>
  <c r="M43"/>
  <c r="M44"/>
  <c r="M45"/>
  <c r="M46"/>
  <c r="M47"/>
  <c r="M48"/>
  <c r="M49"/>
  <c r="M11"/>
  <c r="M12"/>
  <c r="M13"/>
  <c r="M14"/>
  <c r="M15"/>
  <c r="M16"/>
  <c r="M17"/>
  <c r="M18"/>
  <c r="M19"/>
  <c r="M40" i="15"/>
  <c r="M41"/>
  <c r="M42"/>
  <c r="M43"/>
  <c r="M44"/>
  <c r="M45"/>
  <c r="M46"/>
  <c r="M47"/>
  <c r="M48"/>
  <c r="M49"/>
  <c r="M50"/>
  <c r="M9"/>
  <c r="M10"/>
  <c r="M11"/>
  <c r="M12"/>
  <c r="M13"/>
  <c r="M14"/>
  <c r="M15"/>
  <c r="M16"/>
  <c r="M64" i="14"/>
  <c r="M63"/>
  <c r="M62"/>
  <c r="M61"/>
  <c r="M60"/>
  <c r="M59"/>
  <c r="M58"/>
  <c r="M57"/>
  <c r="M56"/>
  <c r="M55"/>
  <c r="M54"/>
  <c r="M53"/>
  <c r="M52"/>
  <c r="M51"/>
  <c r="M50"/>
  <c r="M33"/>
  <c r="M32"/>
  <c r="M31"/>
  <c r="M30"/>
  <c r="M29"/>
  <c r="M28"/>
  <c r="M27"/>
  <c r="M26"/>
  <c r="M25"/>
  <c r="M24"/>
  <c r="M23"/>
  <c r="M22"/>
  <c r="M21"/>
  <c r="M20"/>
  <c r="B40" i="15"/>
  <c r="B9"/>
  <c r="B40" i="14"/>
  <c r="B9"/>
  <c r="B40" i="13"/>
  <c r="B9"/>
  <c r="B40" i="6"/>
  <c r="B9"/>
  <c r="B40" i="9"/>
  <c r="B9"/>
  <c r="B40" i="12"/>
  <c r="B9"/>
  <c r="B40" i="8"/>
  <c r="B9"/>
  <c r="M10" i="14" l="1"/>
  <c r="M41" i="13"/>
  <c r="M41" i="6"/>
  <c r="M42" i="9"/>
  <c r="M41"/>
  <c r="M40"/>
  <c r="M10"/>
  <c r="M13"/>
  <c r="M9"/>
  <c r="M43" i="12"/>
  <c r="M42"/>
  <c r="M41"/>
  <c r="M44"/>
  <c r="M10"/>
  <c r="M9"/>
  <c r="M14" i="8"/>
  <c r="M10"/>
  <c r="M13"/>
  <c r="M9"/>
  <c r="M16"/>
  <c r="M46"/>
  <c r="M42"/>
  <c r="M45"/>
  <c r="M41"/>
  <c r="M44"/>
  <c r="M40"/>
  <c r="M48"/>
  <c r="M47"/>
  <c r="M64" i="15"/>
  <c r="I64"/>
  <c r="G64"/>
  <c r="F64"/>
  <c r="E64"/>
  <c r="D64"/>
  <c r="M63"/>
  <c r="I63"/>
  <c r="G63"/>
  <c r="F63"/>
  <c r="E63"/>
  <c r="D63"/>
  <c r="M62"/>
  <c r="I62"/>
  <c r="G62"/>
  <c r="F62"/>
  <c r="E62"/>
  <c r="D62"/>
  <c r="M61"/>
  <c r="I61"/>
  <c r="G61"/>
  <c r="F61"/>
  <c r="E61"/>
  <c r="D61"/>
  <c r="M60"/>
  <c r="I60"/>
  <c r="G60"/>
  <c r="F60"/>
  <c r="E60"/>
  <c r="D60"/>
  <c r="M59"/>
  <c r="I59"/>
  <c r="G59"/>
  <c r="F59"/>
  <c r="E59"/>
  <c r="D59"/>
  <c r="M58"/>
  <c r="I58"/>
  <c r="G58"/>
  <c r="F58"/>
  <c r="E58"/>
  <c r="D58"/>
  <c r="M57"/>
  <c r="I57"/>
  <c r="G57"/>
  <c r="F57"/>
  <c r="E57"/>
  <c r="D57"/>
  <c r="M56"/>
  <c r="I56"/>
  <c r="G56"/>
  <c r="F56"/>
  <c r="E56"/>
  <c r="D56"/>
  <c r="M55"/>
  <c r="I55"/>
  <c r="G55"/>
  <c r="F55"/>
  <c r="E55"/>
  <c r="D55"/>
  <c r="M54"/>
  <c r="I54"/>
  <c r="G54"/>
  <c r="F54"/>
  <c r="E54"/>
  <c r="D54"/>
  <c r="M53"/>
  <c r="I53"/>
  <c r="G53"/>
  <c r="F53"/>
  <c r="E53"/>
  <c r="D53"/>
  <c r="M52"/>
  <c r="I52"/>
  <c r="G52"/>
  <c r="F52"/>
  <c r="E52"/>
  <c r="D52"/>
  <c r="M51"/>
  <c r="I51"/>
  <c r="G51"/>
  <c r="F51"/>
  <c r="E51"/>
  <c r="D51"/>
  <c r="I50"/>
  <c r="G50"/>
  <c r="F50"/>
  <c r="E50"/>
  <c r="D50"/>
  <c r="I49"/>
  <c r="G49"/>
  <c r="F49"/>
  <c r="E49"/>
  <c r="D49"/>
  <c r="I48"/>
  <c r="G48"/>
  <c r="F48"/>
  <c r="E48"/>
  <c r="D48"/>
  <c r="I47"/>
  <c r="G47"/>
  <c r="F47"/>
  <c r="E47"/>
  <c r="D47"/>
  <c r="I46"/>
  <c r="G46"/>
  <c r="F46"/>
  <c r="E46"/>
  <c r="D46"/>
  <c r="I45"/>
  <c r="G45"/>
  <c r="F45"/>
  <c r="E45"/>
  <c r="D45"/>
  <c r="I44"/>
  <c r="G44"/>
  <c r="F44"/>
  <c r="E44"/>
  <c r="D44"/>
  <c r="I43"/>
  <c r="G43"/>
  <c r="F43"/>
  <c r="E43"/>
  <c r="D43"/>
  <c r="I42"/>
  <c r="G42"/>
  <c r="F42"/>
  <c r="E42"/>
  <c r="D42"/>
  <c r="I41"/>
  <c r="G41"/>
  <c r="F41"/>
  <c r="E41"/>
  <c r="D41"/>
  <c r="B41" s="1"/>
  <c r="B42" s="1"/>
  <c r="B43" s="1"/>
  <c r="B44" s="1"/>
  <c r="B45" s="1"/>
  <c r="B46" s="1"/>
  <c r="B47" s="1"/>
  <c r="B48" s="1"/>
  <c r="B49" s="1"/>
  <c r="B50" s="1"/>
  <c r="B51" s="1"/>
  <c r="B52" s="1"/>
  <c r="B53" s="1"/>
  <c r="B54" s="1"/>
  <c r="B55" s="1"/>
  <c r="B56" s="1"/>
  <c r="B57" s="1"/>
  <c r="B58" s="1"/>
  <c r="B59" s="1"/>
  <c r="B60" s="1"/>
  <c r="B61" s="1"/>
  <c r="B62" s="1"/>
  <c r="B63" s="1"/>
  <c r="B64" s="1"/>
  <c r="I40"/>
  <c r="G40"/>
  <c r="F40"/>
  <c r="E40"/>
  <c r="D40"/>
  <c r="M33"/>
  <c r="I33"/>
  <c r="G33"/>
  <c r="F33"/>
  <c r="E33"/>
  <c r="D33"/>
  <c r="M32"/>
  <c r="I32"/>
  <c r="G32"/>
  <c r="F32"/>
  <c r="E32"/>
  <c r="D32"/>
  <c r="M31"/>
  <c r="I31"/>
  <c r="G31"/>
  <c r="F31"/>
  <c r="E31"/>
  <c r="D31"/>
  <c r="M30"/>
  <c r="I30"/>
  <c r="G30"/>
  <c r="F30"/>
  <c r="E30"/>
  <c r="D30"/>
  <c r="M29"/>
  <c r="I29"/>
  <c r="G29"/>
  <c r="F29"/>
  <c r="E29"/>
  <c r="D29"/>
  <c r="M28"/>
  <c r="I28"/>
  <c r="G28"/>
  <c r="F28"/>
  <c r="E28"/>
  <c r="D28"/>
  <c r="M27"/>
  <c r="I27"/>
  <c r="G27"/>
  <c r="F27"/>
  <c r="E27"/>
  <c r="D27"/>
  <c r="M26"/>
  <c r="I26"/>
  <c r="G26"/>
  <c r="F26"/>
  <c r="E26"/>
  <c r="D26"/>
  <c r="M25"/>
  <c r="I25"/>
  <c r="G25"/>
  <c r="F25"/>
  <c r="E25"/>
  <c r="D25"/>
  <c r="M24"/>
  <c r="I24"/>
  <c r="G24"/>
  <c r="F24"/>
  <c r="E24"/>
  <c r="D24"/>
  <c r="M23"/>
  <c r="I23"/>
  <c r="G23"/>
  <c r="F23"/>
  <c r="E23"/>
  <c r="D23"/>
  <c r="M22"/>
  <c r="I22"/>
  <c r="G22"/>
  <c r="F22"/>
  <c r="E22"/>
  <c r="D22"/>
  <c r="M21"/>
  <c r="I21"/>
  <c r="G21"/>
  <c r="F21"/>
  <c r="E21"/>
  <c r="D21"/>
  <c r="M20"/>
  <c r="I20"/>
  <c r="G20"/>
  <c r="F20"/>
  <c r="E20"/>
  <c r="D20"/>
  <c r="M19"/>
  <c r="I19"/>
  <c r="G19"/>
  <c r="F19"/>
  <c r="E19"/>
  <c r="D19"/>
  <c r="M18"/>
  <c r="I18"/>
  <c r="G18"/>
  <c r="F18"/>
  <c r="E18"/>
  <c r="D18"/>
  <c r="M17"/>
  <c r="I17"/>
  <c r="G17"/>
  <c r="F17"/>
  <c r="E17"/>
  <c r="D17"/>
  <c r="I16"/>
  <c r="G16"/>
  <c r="F16"/>
  <c r="E16"/>
  <c r="D16"/>
  <c r="I15"/>
  <c r="G15"/>
  <c r="F15"/>
  <c r="E15"/>
  <c r="D15"/>
  <c r="I14"/>
  <c r="G14"/>
  <c r="F14"/>
  <c r="E14"/>
  <c r="D14"/>
  <c r="I13"/>
  <c r="G13"/>
  <c r="F13"/>
  <c r="E13"/>
  <c r="D13"/>
  <c r="I12"/>
  <c r="G12"/>
  <c r="F12"/>
  <c r="E12"/>
  <c r="D12"/>
  <c r="I11"/>
  <c r="G11"/>
  <c r="F11"/>
  <c r="E11"/>
  <c r="D11"/>
  <c r="I10"/>
  <c r="G10"/>
  <c r="F10"/>
  <c r="E10"/>
  <c r="D10"/>
  <c r="B10" s="1"/>
  <c r="E9"/>
  <c r="D9"/>
  <c r="I9" s="1"/>
  <c r="H3"/>
  <c r="I2"/>
  <c r="B18" i="2"/>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I64" i="14"/>
  <c r="G64"/>
  <c r="F64"/>
  <c r="E64"/>
  <c r="D64"/>
  <c r="I63"/>
  <c r="G63"/>
  <c r="F63"/>
  <c r="E63"/>
  <c r="D63"/>
  <c r="I62"/>
  <c r="G62"/>
  <c r="F62"/>
  <c r="E62"/>
  <c r="D62"/>
  <c r="I61"/>
  <c r="G61"/>
  <c r="F61"/>
  <c r="E61"/>
  <c r="D61"/>
  <c r="I60"/>
  <c r="G60"/>
  <c r="F60"/>
  <c r="E60"/>
  <c r="D60"/>
  <c r="I59"/>
  <c r="G59"/>
  <c r="F59"/>
  <c r="E59"/>
  <c r="D59"/>
  <c r="I58"/>
  <c r="G58"/>
  <c r="F58"/>
  <c r="E58"/>
  <c r="D58"/>
  <c r="I57"/>
  <c r="G57"/>
  <c r="F57"/>
  <c r="E57"/>
  <c r="D57"/>
  <c r="I56"/>
  <c r="G56"/>
  <c r="F56"/>
  <c r="E56"/>
  <c r="D56"/>
  <c r="I55"/>
  <c r="G55"/>
  <c r="F55"/>
  <c r="E55"/>
  <c r="D55"/>
  <c r="I54"/>
  <c r="G54"/>
  <c r="F54"/>
  <c r="E54"/>
  <c r="D54"/>
  <c r="I53"/>
  <c r="G53"/>
  <c r="F53"/>
  <c r="E53"/>
  <c r="D53"/>
  <c r="I52"/>
  <c r="G52"/>
  <c r="F52"/>
  <c r="E52"/>
  <c r="D52"/>
  <c r="I51"/>
  <c r="G51"/>
  <c r="F51"/>
  <c r="E51"/>
  <c r="D51"/>
  <c r="I50"/>
  <c r="G50"/>
  <c r="F50"/>
  <c r="E50"/>
  <c r="D50"/>
  <c r="I49"/>
  <c r="G49"/>
  <c r="F49"/>
  <c r="E49"/>
  <c r="D49"/>
  <c r="I48"/>
  <c r="G48"/>
  <c r="F48"/>
  <c r="E48"/>
  <c r="D48"/>
  <c r="I47"/>
  <c r="G47"/>
  <c r="F47"/>
  <c r="E47"/>
  <c r="D47"/>
  <c r="I46"/>
  <c r="G46"/>
  <c r="F46"/>
  <c r="E46"/>
  <c r="D46"/>
  <c r="I45"/>
  <c r="G45"/>
  <c r="F45"/>
  <c r="E45"/>
  <c r="D45"/>
  <c r="I44"/>
  <c r="G44"/>
  <c r="F44"/>
  <c r="E44"/>
  <c r="D44"/>
  <c r="I43"/>
  <c r="G43"/>
  <c r="F43"/>
  <c r="E43"/>
  <c r="D43"/>
  <c r="I42"/>
  <c r="G42"/>
  <c r="F42"/>
  <c r="E42"/>
  <c r="D42"/>
  <c r="I41"/>
  <c r="G41"/>
  <c r="F41"/>
  <c r="E41"/>
  <c r="D41"/>
  <c r="B41" s="1"/>
  <c r="B42" s="1"/>
  <c r="B43" s="1"/>
  <c r="E40"/>
  <c r="D40"/>
  <c r="F40" s="1"/>
  <c r="D12"/>
  <c r="D13"/>
  <c r="D14"/>
  <c r="D15"/>
  <c r="D16"/>
  <c r="D17"/>
  <c r="D18"/>
  <c r="D19"/>
  <c r="D20"/>
  <c r="D21"/>
  <c r="D22"/>
  <c r="D23"/>
  <c r="D24"/>
  <c r="D25"/>
  <c r="D26"/>
  <c r="D27"/>
  <c r="D28"/>
  <c r="D29"/>
  <c r="D30"/>
  <c r="D31"/>
  <c r="D32"/>
  <c r="D33"/>
  <c r="E12"/>
  <c r="E13"/>
  <c r="E14"/>
  <c r="E15"/>
  <c r="E16"/>
  <c r="E17"/>
  <c r="E18"/>
  <c r="E19"/>
  <c r="E20"/>
  <c r="E21"/>
  <c r="E22"/>
  <c r="E23"/>
  <c r="E24"/>
  <c r="E25"/>
  <c r="E26"/>
  <c r="E27"/>
  <c r="E28"/>
  <c r="E29"/>
  <c r="E30"/>
  <c r="E31"/>
  <c r="E32"/>
  <c r="E33"/>
  <c r="F12"/>
  <c r="F13"/>
  <c r="F14"/>
  <c r="F15"/>
  <c r="F16"/>
  <c r="F17"/>
  <c r="F18"/>
  <c r="F19"/>
  <c r="F20"/>
  <c r="F21"/>
  <c r="F22"/>
  <c r="F23"/>
  <c r="F24"/>
  <c r="F25"/>
  <c r="F26"/>
  <c r="F27"/>
  <c r="F28"/>
  <c r="F29"/>
  <c r="F30"/>
  <c r="F31"/>
  <c r="F32"/>
  <c r="F33"/>
  <c r="G12"/>
  <c r="G13"/>
  <c r="G14"/>
  <c r="G15"/>
  <c r="G16"/>
  <c r="G17"/>
  <c r="G18"/>
  <c r="G19"/>
  <c r="G20"/>
  <c r="G21"/>
  <c r="G22"/>
  <c r="G23"/>
  <c r="G24"/>
  <c r="G25"/>
  <c r="G26"/>
  <c r="G27"/>
  <c r="G28"/>
  <c r="G29"/>
  <c r="G30"/>
  <c r="G31"/>
  <c r="G32"/>
  <c r="G33"/>
  <c r="I12"/>
  <c r="I13"/>
  <c r="I14"/>
  <c r="I15"/>
  <c r="I16"/>
  <c r="I17"/>
  <c r="I18"/>
  <c r="I19"/>
  <c r="I20"/>
  <c r="I21"/>
  <c r="I22"/>
  <c r="I23"/>
  <c r="I24"/>
  <c r="I25"/>
  <c r="I26"/>
  <c r="I27"/>
  <c r="I28"/>
  <c r="I29"/>
  <c r="I30"/>
  <c r="I31"/>
  <c r="I32"/>
  <c r="I33"/>
  <c r="D11"/>
  <c r="E11"/>
  <c r="F11"/>
  <c r="G11"/>
  <c r="I11"/>
  <c r="D10"/>
  <c r="B10" s="1"/>
  <c r="E10"/>
  <c r="I10"/>
  <c r="E9"/>
  <c r="D9"/>
  <c r="H3"/>
  <c r="I2"/>
  <c r="M57" i="13"/>
  <c r="M58"/>
  <c r="M59"/>
  <c r="M60"/>
  <c r="M61"/>
  <c r="M62"/>
  <c r="M63"/>
  <c r="M64"/>
  <c r="D43"/>
  <c r="D44"/>
  <c r="D45"/>
  <c r="D46"/>
  <c r="D47"/>
  <c r="D48"/>
  <c r="D49"/>
  <c r="D50"/>
  <c r="D51"/>
  <c r="D52"/>
  <c r="D53"/>
  <c r="D54"/>
  <c r="D55"/>
  <c r="D56"/>
  <c r="D57"/>
  <c r="D58"/>
  <c r="D59"/>
  <c r="D60"/>
  <c r="D61"/>
  <c r="D62"/>
  <c r="D63"/>
  <c r="D64"/>
  <c r="E43"/>
  <c r="E44"/>
  <c r="E45"/>
  <c r="E46"/>
  <c r="E47"/>
  <c r="E48"/>
  <c r="E49"/>
  <c r="E50"/>
  <c r="E51"/>
  <c r="E52"/>
  <c r="E53"/>
  <c r="E54"/>
  <c r="E55"/>
  <c r="E56"/>
  <c r="E57"/>
  <c r="E58"/>
  <c r="E59"/>
  <c r="E60"/>
  <c r="E61"/>
  <c r="E62"/>
  <c r="E63"/>
  <c r="E64"/>
  <c r="F43"/>
  <c r="F44"/>
  <c r="F45"/>
  <c r="F46"/>
  <c r="F47"/>
  <c r="F48"/>
  <c r="F49"/>
  <c r="F50"/>
  <c r="F51"/>
  <c r="F52"/>
  <c r="F53"/>
  <c r="F54"/>
  <c r="F55"/>
  <c r="F56"/>
  <c r="F57"/>
  <c r="F58"/>
  <c r="F59"/>
  <c r="F60"/>
  <c r="F61"/>
  <c r="F62"/>
  <c r="F63"/>
  <c r="F64"/>
  <c r="G43"/>
  <c r="G44"/>
  <c r="G45"/>
  <c r="G46"/>
  <c r="G47"/>
  <c r="G48"/>
  <c r="G49"/>
  <c r="G50"/>
  <c r="G51"/>
  <c r="G52"/>
  <c r="G53"/>
  <c r="G54"/>
  <c r="G55"/>
  <c r="G56"/>
  <c r="G57"/>
  <c r="G58"/>
  <c r="G59"/>
  <c r="G60"/>
  <c r="G61"/>
  <c r="G62"/>
  <c r="G63"/>
  <c r="G64"/>
  <c r="I43"/>
  <c r="I44"/>
  <c r="I45"/>
  <c r="I46"/>
  <c r="I47"/>
  <c r="I48"/>
  <c r="I49"/>
  <c r="I50"/>
  <c r="I51"/>
  <c r="I52"/>
  <c r="I53"/>
  <c r="I54"/>
  <c r="I55"/>
  <c r="I56"/>
  <c r="I57"/>
  <c r="I58"/>
  <c r="I59"/>
  <c r="I60"/>
  <c r="I61"/>
  <c r="I62"/>
  <c r="I63"/>
  <c r="I64"/>
  <c r="E41"/>
  <c r="D41"/>
  <c r="E42"/>
  <c r="D42"/>
  <c r="G42" s="1"/>
  <c r="E40"/>
  <c r="D40"/>
  <c r="G40" s="1"/>
  <c r="M22"/>
  <c r="M23"/>
  <c r="M24"/>
  <c r="M25"/>
  <c r="M26"/>
  <c r="M27"/>
  <c r="M28"/>
  <c r="M29"/>
  <c r="M30"/>
  <c r="M31"/>
  <c r="M32"/>
  <c r="M33"/>
  <c r="D12"/>
  <c r="D13"/>
  <c r="D14"/>
  <c r="D15"/>
  <c r="D16"/>
  <c r="D17"/>
  <c r="D18"/>
  <c r="D19"/>
  <c r="D20"/>
  <c r="D21"/>
  <c r="D22"/>
  <c r="D23"/>
  <c r="D24"/>
  <c r="D25"/>
  <c r="D26"/>
  <c r="D27"/>
  <c r="D28"/>
  <c r="D29"/>
  <c r="D30"/>
  <c r="D31"/>
  <c r="D32"/>
  <c r="D33"/>
  <c r="E12"/>
  <c r="E13"/>
  <c r="E14"/>
  <c r="E15"/>
  <c r="E16"/>
  <c r="E17"/>
  <c r="E18"/>
  <c r="E19"/>
  <c r="E20"/>
  <c r="E21"/>
  <c r="E22"/>
  <c r="E23"/>
  <c r="E24"/>
  <c r="E25"/>
  <c r="E26"/>
  <c r="E27"/>
  <c r="E28"/>
  <c r="E29"/>
  <c r="E30"/>
  <c r="E31"/>
  <c r="E32"/>
  <c r="E33"/>
  <c r="F12"/>
  <c r="F13"/>
  <c r="F14"/>
  <c r="F15"/>
  <c r="F16"/>
  <c r="F17"/>
  <c r="F18"/>
  <c r="F19"/>
  <c r="F20"/>
  <c r="F21"/>
  <c r="F22"/>
  <c r="F23"/>
  <c r="F24"/>
  <c r="F25"/>
  <c r="F26"/>
  <c r="F27"/>
  <c r="F28"/>
  <c r="F29"/>
  <c r="F30"/>
  <c r="F31"/>
  <c r="F32"/>
  <c r="F33"/>
  <c r="G12"/>
  <c r="G13"/>
  <c r="G14"/>
  <c r="G15"/>
  <c r="G16"/>
  <c r="G17"/>
  <c r="G18"/>
  <c r="G19"/>
  <c r="G20"/>
  <c r="G21"/>
  <c r="G22"/>
  <c r="G23"/>
  <c r="G24"/>
  <c r="G25"/>
  <c r="G26"/>
  <c r="G27"/>
  <c r="G28"/>
  <c r="G29"/>
  <c r="G30"/>
  <c r="G31"/>
  <c r="G32"/>
  <c r="G33"/>
  <c r="I12"/>
  <c r="I13"/>
  <c r="I14"/>
  <c r="I15"/>
  <c r="I16"/>
  <c r="I17"/>
  <c r="I18"/>
  <c r="I19"/>
  <c r="I20"/>
  <c r="I21"/>
  <c r="I22"/>
  <c r="I23"/>
  <c r="I24"/>
  <c r="I25"/>
  <c r="I26"/>
  <c r="I27"/>
  <c r="I28"/>
  <c r="I29"/>
  <c r="I30"/>
  <c r="I31"/>
  <c r="I32"/>
  <c r="I33"/>
  <c r="E11"/>
  <c r="D11"/>
  <c r="F11" s="1"/>
  <c r="E10"/>
  <c r="D10"/>
  <c r="B10" s="1"/>
  <c r="E9"/>
  <c r="D9"/>
  <c r="F9" s="1"/>
  <c r="H3"/>
  <c r="I2"/>
  <c r="M48" i="12"/>
  <c r="M49"/>
  <c r="M50"/>
  <c r="M51"/>
  <c r="M52"/>
  <c r="M53"/>
  <c r="M54"/>
  <c r="M55"/>
  <c r="M56"/>
  <c r="M57"/>
  <c r="M58"/>
  <c r="M59"/>
  <c r="M60"/>
  <c r="M61"/>
  <c r="M62"/>
  <c r="M63"/>
  <c r="M64"/>
  <c r="D46"/>
  <c r="D47"/>
  <c r="D48"/>
  <c r="D49"/>
  <c r="D50"/>
  <c r="D51"/>
  <c r="D52"/>
  <c r="D53"/>
  <c r="D54"/>
  <c r="D55"/>
  <c r="D56"/>
  <c r="D57"/>
  <c r="D58"/>
  <c r="D59"/>
  <c r="D60"/>
  <c r="D61"/>
  <c r="D62"/>
  <c r="D63"/>
  <c r="D64"/>
  <c r="E46"/>
  <c r="E47"/>
  <c r="E48"/>
  <c r="E49"/>
  <c r="E50"/>
  <c r="E51"/>
  <c r="E52"/>
  <c r="E53"/>
  <c r="E54"/>
  <c r="E55"/>
  <c r="E56"/>
  <c r="E57"/>
  <c r="E58"/>
  <c r="E59"/>
  <c r="E60"/>
  <c r="E61"/>
  <c r="E62"/>
  <c r="E63"/>
  <c r="E64"/>
  <c r="F46"/>
  <c r="F47"/>
  <c r="F48"/>
  <c r="F49"/>
  <c r="F50"/>
  <c r="F51"/>
  <c r="F52"/>
  <c r="F53"/>
  <c r="F54"/>
  <c r="F55"/>
  <c r="F56"/>
  <c r="F57"/>
  <c r="F58"/>
  <c r="F59"/>
  <c r="F60"/>
  <c r="F61"/>
  <c r="F62"/>
  <c r="F63"/>
  <c r="F64"/>
  <c r="G46"/>
  <c r="G47"/>
  <c r="G48"/>
  <c r="G49"/>
  <c r="G50"/>
  <c r="G51"/>
  <c r="G52"/>
  <c r="G53"/>
  <c r="G54"/>
  <c r="G55"/>
  <c r="G56"/>
  <c r="G57"/>
  <c r="G58"/>
  <c r="G59"/>
  <c r="G60"/>
  <c r="G61"/>
  <c r="G62"/>
  <c r="G63"/>
  <c r="G64"/>
  <c r="I46"/>
  <c r="I47"/>
  <c r="I48"/>
  <c r="I49"/>
  <c r="I50"/>
  <c r="I51"/>
  <c r="I52"/>
  <c r="I53"/>
  <c r="I54"/>
  <c r="I55"/>
  <c r="I56"/>
  <c r="I57"/>
  <c r="I58"/>
  <c r="I59"/>
  <c r="I60"/>
  <c r="I61"/>
  <c r="I62"/>
  <c r="I63"/>
  <c r="I64"/>
  <c r="D45"/>
  <c r="E45"/>
  <c r="F45"/>
  <c r="G45"/>
  <c r="I45"/>
  <c r="E40"/>
  <c r="D40"/>
  <c r="F40" s="1"/>
  <c r="E44"/>
  <c r="D44"/>
  <c r="E43"/>
  <c r="D43"/>
  <c r="E41"/>
  <c r="D41"/>
  <c r="B41" s="1"/>
  <c r="E42"/>
  <c r="D42"/>
  <c r="F42" s="1"/>
  <c r="M18"/>
  <c r="M19"/>
  <c r="M20"/>
  <c r="M21"/>
  <c r="M22"/>
  <c r="M23"/>
  <c r="M24"/>
  <c r="M25"/>
  <c r="M26"/>
  <c r="M27"/>
  <c r="M28"/>
  <c r="M29"/>
  <c r="M30"/>
  <c r="M31"/>
  <c r="M32"/>
  <c r="M33"/>
  <c r="D12"/>
  <c r="D13"/>
  <c r="D14"/>
  <c r="D15"/>
  <c r="D16"/>
  <c r="D17"/>
  <c r="D18"/>
  <c r="D19"/>
  <c r="D20"/>
  <c r="D21"/>
  <c r="D22"/>
  <c r="D23"/>
  <c r="D24"/>
  <c r="D25"/>
  <c r="D26"/>
  <c r="D27"/>
  <c r="D28"/>
  <c r="D29"/>
  <c r="D30"/>
  <c r="D31"/>
  <c r="D32"/>
  <c r="D33"/>
  <c r="E12"/>
  <c r="E13"/>
  <c r="E14"/>
  <c r="E15"/>
  <c r="E16"/>
  <c r="E17"/>
  <c r="E18"/>
  <c r="E19"/>
  <c r="E20"/>
  <c r="E21"/>
  <c r="E22"/>
  <c r="E23"/>
  <c r="E24"/>
  <c r="E25"/>
  <c r="E26"/>
  <c r="E27"/>
  <c r="E28"/>
  <c r="E29"/>
  <c r="E30"/>
  <c r="E31"/>
  <c r="E32"/>
  <c r="E33"/>
  <c r="F12"/>
  <c r="F13"/>
  <c r="F14"/>
  <c r="F15"/>
  <c r="F16"/>
  <c r="F17"/>
  <c r="F18"/>
  <c r="F19"/>
  <c r="F20"/>
  <c r="F21"/>
  <c r="F22"/>
  <c r="F23"/>
  <c r="F24"/>
  <c r="F25"/>
  <c r="F26"/>
  <c r="F27"/>
  <c r="F28"/>
  <c r="F29"/>
  <c r="F30"/>
  <c r="F31"/>
  <c r="F32"/>
  <c r="F33"/>
  <c r="G12"/>
  <c r="G13"/>
  <c r="G14"/>
  <c r="G15"/>
  <c r="G16"/>
  <c r="G17"/>
  <c r="G18"/>
  <c r="G19"/>
  <c r="G20"/>
  <c r="G21"/>
  <c r="G22"/>
  <c r="G23"/>
  <c r="G24"/>
  <c r="G25"/>
  <c r="G26"/>
  <c r="G27"/>
  <c r="G28"/>
  <c r="G29"/>
  <c r="G30"/>
  <c r="G31"/>
  <c r="G32"/>
  <c r="G33"/>
  <c r="I12"/>
  <c r="I13"/>
  <c r="I14"/>
  <c r="I15"/>
  <c r="I16"/>
  <c r="I17"/>
  <c r="I18"/>
  <c r="I19"/>
  <c r="I20"/>
  <c r="I21"/>
  <c r="I22"/>
  <c r="I23"/>
  <c r="I24"/>
  <c r="I25"/>
  <c r="I26"/>
  <c r="I27"/>
  <c r="I28"/>
  <c r="I29"/>
  <c r="I30"/>
  <c r="I31"/>
  <c r="I32"/>
  <c r="I33"/>
  <c r="E11"/>
  <c r="D11"/>
  <c r="E10"/>
  <c r="D10"/>
  <c r="E9"/>
  <c r="D9"/>
  <c r="G9" s="1"/>
  <c r="H3"/>
  <c r="I2"/>
  <c r="M51" i="6"/>
  <c r="M52"/>
  <c r="M53"/>
  <c r="M54"/>
  <c r="M55"/>
  <c r="M56"/>
  <c r="M57"/>
  <c r="M58"/>
  <c r="M59"/>
  <c r="M60"/>
  <c r="M61"/>
  <c r="M62"/>
  <c r="M63"/>
  <c r="M64"/>
  <c r="D43"/>
  <c r="D44"/>
  <c r="D45"/>
  <c r="D46"/>
  <c r="D47"/>
  <c r="D48"/>
  <c r="D49"/>
  <c r="D50"/>
  <c r="D51"/>
  <c r="D52"/>
  <c r="D53"/>
  <c r="D54"/>
  <c r="D55"/>
  <c r="D56"/>
  <c r="D57"/>
  <c r="D58"/>
  <c r="D59"/>
  <c r="D60"/>
  <c r="D61"/>
  <c r="D62"/>
  <c r="D63"/>
  <c r="D64"/>
  <c r="E43"/>
  <c r="E44"/>
  <c r="E45"/>
  <c r="E46"/>
  <c r="E47"/>
  <c r="E48"/>
  <c r="E49"/>
  <c r="E50"/>
  <c r="E51"/>
  <c r="E52"/>
  <c r="E53"/>
  <c r="E54"/>
  <c r="E55"/>
  <c r="E56"/>
  <c r="E57"/>
  <c r="E58"/>
  <c r="E59"/>
  <c r="E60"/>
  <c r="E61"/>
  <c r="E62"/>
  <c r="E63"/>
  <c r="E64"/>
  <c r="F43"/>
  <c r="F44"/>
  <c r="F45"/>
  <c r="F46"/>
  <c r="F47"/>
  <c r="F48"/>
  <c r="F49"/>
  <c r="F50"/>
  <c r="F51"/>
  <c r="F52"/>
  <c r="F53"/>
  <c r="F54"/>
  <c r="F55"/>
  <c r="F56"/>
  <c r="F57"/>
  <c r="F58"/>
  <c r="F59"/>
  <c r="F60"/>
  <c r="F61"/>
  <c r="F62"/>
  <c r="F63"/>
  <c r="F64"/>
  <c r="G43"/>
  <c r="G44"/>
  <c r="G45"/>
  <c r="G46"/>
  <c r="G47"/>
  <c r="G48"/>
  <c r="G49"/>
  <c r="G50"/>
  <c r="G51"/>
  <c r="G52"/>
  <c r="G53"/>
  <c r="G54"/>
  <c r="G55"/>
  <c r="G56"/>
  <c r="G57"/>
  <c r="G58"/>
  <c r="G59"/>
  <c r="G60"/>
  <c r="G61"/>
  <c r="G62"/>
  <c r="G63"/>
  <c r="G64"/>
  <c r="I43"/>
  <c r="I44"/>
  <c r="I45"/>
  <c r="I46"/>
  <c r="I47"/>
  <c r="I48"/>
  <c r="I49"/>
  <c r="I50"/>
  <c r="I51"/>
  <c r="I52"/>
  <c r="I53"/>
  <c r="I54"/>
  <c r="I55"/>
  <c r="I56"/>
  <c r="I57"/>
  <c r="I58"/>
  <c r="I59"/>
  <c r="I60"/>
  <c r="I61"/>
  <c r="I62"/>
  <c r="I63"/>
  <c r="I64"/>
  <c r="M17"/>
  <c r="M18"/>
  <c r="M19"/>
  <c r="M20"/>
  <c r="M21"/>
  <c r="M22"/>
  <c r="M23"/>
  <c r="M24"/>
  <c r="M25"/>
  <c r="M26"/>
  <c r="M27"/>
  <c r="M28"/>
  <c r="M29"/>
  <c r="M30"/>
  <c r="M31"/>
  <c r="M32"/>
  <c r="M33"/>
  <c r="D32"/>
  <c r="D33"/>
  <c r="E32"/>
  <c r="E33"/>
  <c r="F32"/>
  <c r="F33"/>
  <c r="G32"/>
  <c r="G33"/>
  <c r="I32"/>
  <c r="I33"/>
  <c r="D14"/>
  <c r="D15"/>
  <c r="D16"/>
  <c r="D17"/>
  <c r="D18"/>
  <c r="D19"/>
  <c r="D20"/>
  <c r="D21"/>
  <c r="D22"/>
  <c r="D23"/>
  <c r="D24"/>
  <c r="D25"/>
  <c r="D26"/>
  <c r="D27"/>
  <c r="D28"/>
  <c r="D29"/>
  <c r="D30"/>
  <c r="D31"/>
  <c r="E14"/>
  <c r="E15"/>
  <c r="E16"/>
  <c r="E17"/>
  <c r="E18"/>
  <c r="E19"/>
  <c r="E20"/>
  <c r="E21"/>
  <c r="E22"/>
  <c r="E23"/>
  <c r="E24"/>
  <c r="E25"/>
  <c r="E26"/>
  <c r="E27"/>
  <c r="E28"/>
  <c r="E29"/>
  <c r="E30"/>
  <c r="E31"/>
  <c r="F14"/>
  <c r="F15"/>
  <c r="F16"/>
  <c r="F17"/>
  <c r="F18"/>
  <c r="F19"/>
  <c r="F20"/>
  <c r="F21"/>
  <c r="F22"/>
  <c r="F23"/>
  <c r="F24"/>
  <c r="F25"/>
  <c r="F26"/>
  <c r="F27"/>
  <c r="F28"/>
  <c r="F29"/>
  <c r="F30"/>
  <c r="F31"/>
  <c r="G14"/>
  <c r="G15"/>
  <c r="G16"/>
  <c r="G17"/>
  <c r="G18"/>
  <c r="G19"/>
  <c r="G20"/>
  <c r="G21"/>
  <c r="G22"/>
  <c r="G23"/>
  <c r="G24"/>
  <c r="G25"/>
  <c r="G26"/>
  <c r="G27"/>
  <c r="G28"/>
  <c r="G29"/>
  <c r="G30"/>
  <c r="G31"/>
  <c r="I14"/>
  <c r="I15"/>
  <c r="I16"/>
  <c r="I17"/>
  <c r="I18"/>
  <c r="I19"/>
  <c r="I20"/>
  <c r="I21"/>
  <c r="I22"/>
  <c r="I23"/>
  <c r="I24"/>
  <c r="I25"/>
  <c r="I26"/>
  <c r="I27"/>
  <c r="I28"/>
  <c r="I29"/>
  <c r="I30"/>
  <c r="I31"/>
  <c r="G10" i="14" l="1"/>
  <c r="F10"/>
  <c r="B11" i="13"/>
  <c r="B12" s="1"/>
  <c r="B13" s="1"/>
  <c r="B14" s="1"/>
  <c r="B15" s="1"/>
  <c r="B16" s="1"/>
  <c r="B17" s="1"/>
  <c r="B18" s="1"/>
  <c r="B19" s="1"/>
  <c r="B20" s="1"/>
  <c r="B21" s="1"/>
  <c r="B22" s="1"/>
  <c r="B23" s="1"/>
  <c r="B24" s="1"/>
  <c r="B25" s="1"/>
  <c r="B26" s="1"/>
  <c r="B27" s="1"/>
  <c r="B28" s="1"/>
  <c r="B29" s="1"/>
  <c r="B30" s="1"/>
  <c r="B31" s="1"/>
  <c r="B32" s="1"/>
  <c r="B33" s="1"/>
  <c r="B11" i="14"/>
  <c r="B12" s="1"/>
  <c r="B13" s="1"/>
  <c r="B14" s="1"/>
  <c r="B15" s="1"/>
  <c r="B16" s="1"/>
  <c r="B17" s="1"/>
  <c r="B18" s="1"/>
  <c r="B19" s="1"/>
  <c r="B20" s="1"/>
  <c r="B21" s="1"/>
  <c r="B22" s="1"/>
  <c r="B23" s="1"/>
  <c r="B24" s="1"/>
  <c r="B25" s="1"/>
  <c r="B26" s="1"/>
  <c r="B27" s="1"/>
  <c r="B28" s="1"/>
  <c r="B29" s="1"/>
  <c r="B30" s="1"/>
  <c r="B31" s="1"/>
  <c r="B32" s="1"/>
  <c r="B33" s="1"/>
  <c r="B11" i="15"/>
  <c r="B12" s="1"/>
  <c r="B13" s="1"/>
  <c r="B14" s="1"/>
  <c r="B15" s="1"/>
  <c r="B16" s="1"/>
  <c r="B17" s="1"/>
  <c r="B18" s="1"/>
  <c r="B19" s="1"/>
  <c r="B20" s="1"/>
  <c r="B21" s="1"/>
  <c r="B22" s="1"/>
  <c r="B23" s="1"/>
  <c r="B24" s="1"/>
  <c r="B25" s="1"/>
  <c r="B26" s="1"/>
  <c r="B27" s="1"/>
  <c r="B28" s="1"/>
  <c r="B29" s="1"/>
  <c r="B30" s="1"/>
  <c r="B31" s="1"/>
  <c r="B32" s="1"/>
  <c r="B33" s="1"/>
  <c r="G10" i="12"/>
  <c r="B10"/>
  <c r="B11" s="1"/>
  <c r="B12" s="1"/>
  <c r="B13" s="1"/>
  <c r="B14" s="1"/>
  <c r="B15" s="1"/>
  <c r="B16" s="1"/>
  <c r="B17" s="1"/>
  <c r="B18" s="1"/>
  <c r="B19" s="1"/>
  <c r="B20" s="1"/>
  <c r="B21" s="1"/>
  <c r="B22" s="1"/>
  <c r="B23" s="1"/>
  <c r="B24" s="1"/>
  <c r="B25" s="1"/>
  <c r="B26" s="1"/>
  <c r="B27" s="1"/>
  <c r="B28" s="1"/>
  <c r="B29" s="1"/>
  <c r="B30" s="1"/>
  <c r="B31" s="1"/>
  <c r="B32" s="1"/>
  <c r="B33" s="1"/>
  <c r="B42"/>
  <c r="B43" s="1"/>
  <c r="B44" s="1"/>
  <c r="B45" s="1"/>
  <c r="B46" s="1"/>
  <c r="B47" s="1"/>
  <c r="B48" s="1"/>
  <c r="B49" s="1"/>
  <c r="B50" s="1"/>
  <c r="B51" s="1"/>
  <c r="B52" s="1"/>
  <c r="B53" s="1"/>
  <c r="B54" s="1"/>
  <c r="B55" s="1"/>
  <c r="B56" s="1"/>
  <c r="B57" s="1"/>
  <c r="B58" s="1"/>
  <c r="B59" s="1"/>
  <c r="B60" s="1"/>
  <c r="B61" s="1"/>
  <c r="B62" s="1"/>
  <c r="B63" s="1"/>
  <c r="B64" s="1"/>
  <c r="G41" i="13"/>
  <c r="B41"/>
  <c r="B42" s="1"/>
  <c r="B43" s="1"/>
  <c r="B44" s="1"/>
  <c r="B45" s="1"/>
  <c r="B46" s="1"/>
  <c r="B47" s="1"/>
  <c r="B48" s="1"/>
  <c r="B49" s="1"/>
  <c r="B50" s="1"/>
  <c r="B51" s="1"/>
  <c r="B52" s="1"/>
  <c r="B53" s="1"/>
  <c r="B54" s="1"/>
  <c r="B55" s="1"/>
  <c r="B56" s="1"/>
  <c r="B57" s="1"/>
  <c r="B58" s="1"/>
  <c r="B59" s="1"/>
  <c r="B60" s="1"/>
  <c r="B61" s="1"/>
  <c r="B62" s="1"/>
  <c r="B63" s="1"/>
  <c r="B64" s="1"/>
  <c r="B44" i="14"/>
  <c r="B45" s="1"/>
  <c r="B46" s="1"/>
  <c r="B47" s="1"/>
  <c r="B48" s="1"/>
  <c r="B49" s="1"/>
  <c r="B50" s="1"/>
  <c r="B51" s="1"/>
  <c r="B52" s="1"/>
  <c r="B53" s="1"/>
  <c r="B54" s="1"/>
  <c r="B55" s="1"/>
  <c r="B56" s="1"/>
  <c r="B57" s="1"/>
  <c r="B58" s="1"/>
  <c r="B59" s="1"/>
  <c r="B60" s="1"/>
  <c r="B61" s="1"/>
  <c r="B62" s="1"/>
  <c r="B63" s="1"/>
  <c r="B64" s="1"/>
  <c r="F9" i="15"/>
  <c r="G9"/>
  <c r="C18" i="2"/>
  <c r="G40" i="14"/>
  <c r="I40"/>
  <c r="F9"/>
  <c r="G9"/>
  <c r="F40" i="13"/>
  <c r="F42"/>
  <c r="F41"/>
  <c r="G9"/>
  <c r="F10"/>
  <c r="G11"/>
  <c r="G10"/>
  <c r="F41" i="12"/>
  <c r="G41"/>
  <c r="G43"/>
  <c r="G44"/>
  <c r="F43"/>
  <c r="G42"/>
  <c r="F44"/>
  <c r="G40"/>
  <c r="F10"/>
  <c r="G11"/>
  <c r="F9"/>
  <c r="F11"/>
  <c r="M46" i="9"/>
  <c r="M47"/>
  <c r="M48"/>
  <c r="M49"/>
  <c r="M50"/>
  <c r="M51"/>
  <c r="M52"/>
  <c r="M53"/>
  <c r="M54"/>
  <c r="M55"/>
  <c r="M56"/>
  <c r="M57"/>
  <c r="M58"/>
  <c r="M59"/>
  <c r="M60"/>
  <c r="M61"/>
  <c r="M62"/>
  <c r="M63"/>
  <c r="M64"/>
  <c r="D49"/>
  <c r="D50"/>
  <c r="D51"/>
  <c r="D52"/>
  <c r="D53"/>
  <c r="D54"/>
  <c r="D55"/>
  <c r="D56"/>
  <c r="D57"/>
  <c r="D58"/>
  <c r="D59"/>
  <c r="D60"/>
  <c r="D61"/>
  <c r="D62"/>
  <c r="D63"/>
  <c r="D64"/>
  <c r="E49"/>
  <c r="E50"/>
  <c r="E51"/>
  <c r="E52"/>
  <c r="E53"/>
  <c r="E54"/>
  <c r="E55"/>
  <c r="E56"/>
  <c r="E57"/>
  <c r="E58"/>
  <c r="E59"/>
  <c r="E60"/>
  <c r="E61"/>
  <c r="E62"/>
  <c r="E63"/>
  <c r="E64"/>
  <c r="F49"/>
  <c r="F50"/>
  <c r="F51"/>
  <c r="F52"/>
  <c r="F53"/>
  <c r="F54"/>
  <c r="F55"/>
  <c r="F56"/>
  <c r="F57"/>
  <c r="F58"/>
  <c r="F59"/>
  <c r="F60"/>
  <c r="F61"/>
  <c r="F62"/>
  <c r="F63"/>
  <c r="F64"/>
  <c r="G49"/>
  <c r="G50"/>
  <c r="G51"/>
  <c r="G52"/>
  <c r="G53"/>
  <c r="G54"/>
  <c r="G55"/>
  <c r="G56"/>
  <c r="G57"/>
  <c r="G58"/>
  <c r="G59"/>
  <c r="G60"/>
  <c r="G61"/>
  <c r="G62"/>
  <c r="G63"/>
  <c r="G64"/>
  <c r="I49"/>
  <c r="I50"/>
  <c r="I51"/>
  <c r="I52"/>
  <c r="I53"/>
  <c r="I54"/>
  <c r="I55"/>
  <c r="I56"/>
  <c r="I57"/>
  <c r="I58"/>
  <c r="I59"/>
  <c r="I60"/>
  <c r="I61"/>
  <c r="I62"/>
  <c r="I63"/>
  <c r="I64"/>
  <c r="D48"/>
  <c r="E48"/>
  <c r="F48"/>
  <c r="G48"/>
  <c r="I48"/>
  <c r="D47"/>
  <c r="E47"/>
  <c r="F47"/>
  <c r="G47"/>
  <c r="I47"/>
  <c r="D46"/>
  <c r="E46"/>
  <c r="F46"/>
  <c r="G46"/>
  <c r="I46"/>
  <c r="D45"/>
  <c r="E45"/>
  <c r="F45"/>
  <c r="G45"/>
  <c r="I45"/>
  <c r="D44"/>
  <c r="E44"/>
  <c r="F44"/>
  <c r="G44"/>
  <c r="I44"/>
  <c r="M19"/>
  <c r="M20"/>
  <c r="M21"/>
  <c r="M22"/>
  <c r="M23"/>
  <c r="M24"/>
  <c r="M25"/>
  <c r="M26"/>
  <c r="M27"/>
  <c r="M28"/>
  <c r="M29"/>
  <c r="M30"/>
  <c r="M31"/>
  <c r="M32"/>
  <c r="M33"/>
  <c r="D33"/>
  <c r="E33"/>
  <c r="F33"/>
  <c r="G33"/>
  <c r="I33"/>
  <c r="D32"/>
  <c r="E32"/>
  <c r="F32"/>
  <c r="G32"/>
  <c r="I32"/>
  <c r="D31"/>
  <c r="E31"/>
  <c r="F31"/>
  <c r="G31"/>
  <c r="I31"/>
  <c r="D30"/>
  <c r="E30"/>
  <c r="F30"/>
  <c r="G30"/>
  <c r="I30"/>
  <c r="D29"/>
  <c r="E29"/>
  <c r="F29"/>
  <c r="G29"/>
  <c r="I29"/>
  <c r="D28"/>
  <c r="E28"/>
  <c r="F28"/>
  <c r="G28"/>
  <c r="I28"/>
  <c r="D27"/>
  <c r="E27"/>
  <c r="F27"/>
  <c r="G27"/>
  <c r="I27"/>
  <c r="D26"/>
  <c r="E26"/>
  <c r="F26"/>
  <c r="G26"/>
  <c r="I26"/>
  <c r="D25"/>
  <c r="E25"/>
  <c r="F25"/>
  <c r="G25"/>
  <c r="I25"/>
  <c r="D24"/>
  <c r="E24"/>
  <c r="F24"/>
  <c r="G24"/>
  <c r="I24"/>
  <c r="D23"/>
  <c r="E23"/>
  <c r="F23"/>
  <c r="G23"/>
  <c r="I23"/>
  <c r="D22"/>
  <c r="E22"/>
  <c r="F22"/>
  <c r="G22"/>
  <c r="I22"/>
  <c r="D21"/>
  <c r="E21"/>
  <c r="F21"/>
  <c r="G21"/>
  <c r="I21"/>
  <c r="D20"/>
  <c r="E20"/>
  <c r="F20"/>
  <c r="G20"/>
  <c r="I20"/>
  <c r="D19"/>
  <c r="E19"/>
  <c r="F19"/>
  <c r="G19"/>
  <c r="I19"/>
  <c r="D18"/>
  <c r="E18"/>
  <c r="F18"/>
  <c r="G18"/>
  <c r="I18"/>
  <c r="D17"/>
  <c r="E17"/>
  <c r="F17"/>
  <c r="G17"/>
  <c r="I17"/>
  <c r="D16"/>
  <c r="E16"/>
  <c r="F16"/>
  <c r="G16"/>
  <c r="I16"/>
  <c r="D15"/>
  <c r="E15"/>
  <c r="F15"/>
  <c r="G15"/>
  <c r="I15"/>
  <c r="D14"/>
  <c r="E14"/>
  <c r="F14"/>
  <c r="G14"/>
  <c r="I14"/>
  <c r="M53" i="8"/>
  <c r="M54"/>
  <c r="M55"/>
  <c r="M56"/>
  <c r="M57"/>
  <c r="M58"/>
  <c r="M59"/>
  <c r="M60"/>
  <c r="M61"/>
  <c r="M62"/>
  <c r="M63"/>
  <c r="M64"/>
  <c r="D64"/>
  <c r="E64"/>
  <c r="F64"/>
  <c r="G64"/>
  <c r="I64"/>
  <c r="D63"/>
  <c r="E63"/>
  <c r="F63"/>
  <c r="G63"/>
  <c r="I63"/>
  <c r="D62"/>
  <c r="E62"/>
  <c r="F62"/>
  <c r="G62"/>
  <c r="I62"/>
  <c r="D61"/>
  <c r="E61"/>
  <c r="F61"/>
  <c r="G61"/>
  <c r="I61"/>
  <c r="D60"/>
  <c r="E60"/>
  <c r="F60"/>
  <c r="G60"/>
  <c r="I60"/>
  <c r="D59"/>
  <c r="E59"/>
  <c r="F59"/>
  <c r="G59"/>
  <c r="I59"/>
  <c r="D58"/>
  <c r="E58"/>
  <c r="F58"/>
  <c r="G58"/>
  <c r="I58"/>
  <c r="D57"/>
  <c r="E57"/>
  <c r="F57"/>
  <c r="G57"/>
  <c r="I57"/>
  <c r="D56"/>
  <c r="E56"/>
  <c r="F56"/>
  <c r="G56"/>
  <c r="I56"/>
  <c r="D55"/>
  <c r="E55"/>
  <c r="F55"/>
  <c r="G55"/>
  <c r="I55"/>
  <c r="D54"/>
  <c r="E54"/>
  <c r="F54"/>
  <c r="G54"/>
  <c r="I54"/>
  <c r="D53"/>
  <c r="E53"/>
  <c r="F53"/>
  <c r="G53"/>
  <c r="I53"/>
  <c r="D52"/>
  <c r="E52"/>
  <c r="F52"/>
  <c r="G52"/>
  <c r="I52"/>
  <c r="D51"/>
  <c r="E51"/>
  <c r="F51"/>
  <c r="G51"/>
  <c r="I51"/>
  <c r="D50"/>
  <c r="E50"/>
  <c r="F50"/>
  <c r="G50"/>
  <c r="I50"/>
  <c r="D49"/>
  <c r="E49"/>
  <c r="F49"/>
  <c r="G49"/>
  <c r="I49"/>
  <c r="M33"/>
  <c r="M32"/>
  <c r="M31"/>
  <c r="M30"/>
  <c r="M29"/>
  <c r="M28"/>
  <c r="M27"/>
  <c r="M26"/>
  <c r="M25"/>
  <c r="M24"/>
  <c r="M23"/>
  <c r="M22"/>
  <c r="D33"/>
  <c r="E33"/>
  <c r="F33"/>
  <c r="G33"/>
  <c r="I33"/>
  <c r="D32"/>
  <c r="E32"/>
  <c r="F32"/>
  <c r="G32"/>
  <c r="I32"/>
  <c r="D31"/>
  <c r="E31"/>
  <c r="F31"/>
  <c r="G31"/>
  <c r="I31"/>
  <c r="D30"/>
  <c r="E30"/>
  <c r="F30"/>
  <c r="G30"/>
  <c r="I30"/>
  <c r="D29"/>
  <c r="E29"/>
  <c r="F29"/>
  <c r="G29"/>
  <c r="I29"/>
  <c r="D28"/>
  <c r="E28"/>
  <c r="F28"/>
  <c r="G28"/>
  <c r="I28"/>
  <c r="D27"/>
  <c r="E27"/>
  <c r="F27"/>
  <c r="G27"/>
  <c r="I27"/>
  <c r="D26"/>
  <c r="E26"/>
  <c r="F26"/>
  <c r="G26"/>
  <c r="I26"/>
  <c r="D25"/>
  <c r="E25"/>
  <c r="F25"/>
  <c r="G25"/>
  <c r="I25"/>
  <c r="D24"/>
  <c r="E24"/>
  <c r="F24"/>
  <c r="G24"/>
  <c r="I24"/>
  <c r="D23"/>
  <c r="E23"/>
  <c r="F23"/>
  <c r="G23"/>
  <c r="I23"/>
  <c r="D22"/>
  <c r="E22"/>
  <c r="F22"/>
  <c r="G22"/>
  <c r="I22"/>
  <c r="D21"/>
  <c r="E21"/>
  <c r="F21"/>
  <c r="G21"/>
  <c r="I21"/>
  <c r="D20"/>
  <c r="E20"/>
  <c r="F20"/>
  <c r="G20"/>
  <c r="I20"/>
  <c r="D19"/>
  <c r="E19"/>
  <c r="F19"/>
  <c r="G19"/>
  <c r="I19"/>
  <c r="D18"/>
  <c r="E18"/>
  <c r="F18"/>
  <c r="G18"/>
  <c r="I18"/>
  <c r="D17"/>
  <c r="E17"/>
  <c r="F17"/>
  <c r="G17"/>
  <c r="I17"/>
  <c r="E43" i="9"/>
  <c r="D43"/>
  <c r="F43" s="1"/>
  <c r="E42"/>
  <c r="D42"/>
  <c r="F42" s="1"/>
  <c r="E40"/>
  <c r="D40"/>
  <c r="F40" s="1"/>
  <c r="E41"/>
  <c r="D41"/>
  <c r="E9"/>
  <c r="D9"/>
  <c r="E12"/>
  <c r="D12"/>
  <c r="G12" s="1"/>
  <c r="E13"/>
  <c r="D13"/>
  <c r="G13" s="1"/>
  <c r="E10"/>
  <c r="D10"/>
  <c r="E11"/>
  <c r="D11"/>
  <c r="G11" s="1"/>
  <c r="H3"/>
  <c r="I2"/>
  <c r="E43" i="8"/>
  <c r="D43"/>
  <c r="G43" s="1"/>
  <c r="E41"/>
  <c r="D41"/>
  <c r="E45"/>
  <c r="D45"/>
  <c r="G45" s="1"/>
  <c r="E44"/>
  <c r="D44"/>
  <c r="G44" s="1"/>
  <c r="E42"/>
  <c r="D42"/>
  <c r="G42" s="1"/>
  <c r="E47"/>
  <c r="D47"/>
  <c r="G47" s="1"/>
  <c r="E46"/>
  <c r="D46"/>
  <c r="G46" s="1"/>
  <c r="E40"/>
  <c r="D40"/>
  <c r="G40" s="1"/>
  <c r="E48"/>
  <c r="D48"/>
  <c r="G48" s="1"/>
  <c r="D10"/>
  <c r="B10" s="1"/>
  <c r="E10"/>
  <c r="D13"/>
  <c r="E13"/>
  <c r="D12"/>
  <c r="E12"/>
  <c r="D14"/>
  <c r="E14"/>
  <c r="D11"/>
  <c r="E11"/>
  <c r="D9"/>
  <c r="E9"/>
  <c r="D15"/>
  <c r="E15"/>
  <c r="D16"/>
  <c r="E16"/>
  <c r="H3"/>
  <c r="I2"/>
  <c r="D41" i="6"/>
  <c r="B41" s="1"/>
  <c r="B42" s="1"/>
  <c r="B43" s="1"/>
  <c r="B44" s="1"/>
  <c r="B45" s="1"/>
  <c r="B46" s="1"/>
  <c r="B47" s="1"/>
  <c r="B48" s="1"/>
  <c r="B49" s="1"/>
  <c r="B50" s="1"/>
  <c r="B51" s="1"/>
  <c r="B52" s="1"/>
  <c r="B53" s="1"/>
  <c r="B54" s="1"/>
  <c r="B55" s="1"/>
  <c r="B56" s="1"/>
  <c r="B57" s="1"/>
  <c r="B58" s="1"/>
  <c r="B59" s="1"/>
  <c r="B60" s="1"/>
  <c r="B61" s="1"/>
  <c r="B62" s="1"/>
  <c r="B63" s="1"/>
  <c r="B64" s="1"/>
  <c r="E41"/>
  <c r="D40"/>
  <c r="E40"/>
  <c r="D42"/>
  <c r="E42"/>
  <c r="E10"/>
  <c r="D10"/>
  <c r="M9"/>
  <c r="E9"/>
  <c r="D9"/>
  <c r="E13"/>
  <c r="D13"/>
  <c r="E11"/>
  <c r="D11"/>
  <c r="G11" s="1"/>
  <c r="E12"/>
  <c r="D12"/>
  <c r="F12" s="1"/>
  <c r="H3"/>
  <c r="I2"/>
  <c r="F10" l="1"/>
  <c r="B10"/>
  <c r="B11" s="1"/>
  <c r="B12" s="1"/>
  <c r="B13" s="1"/>
  <c r="B14" s="1"/>
  <c r="B15" s="1"/>
  <c r="B16" s="1"/>
  <c r="B17" s="1"/>
  <c r="B18" s="1"/>
  <c r="B19" s="1"/>
  <c r="B20" s="1"/>
  <c r="B21" s="1"/>
  <c r="B22" s="1"/>
  <c r="B23" s="1"/>
  <c r="B24" s="1"/>
  <c r="B25" s="1"/>
  <c r="B26" s="1"/>
  <c r="B27" s="1"/>
  <c r="B28" s="1"/>
  <c r="B29" s="1"/>
  <c r="B30" s="1"/>
  <c r="B31" s="1"/>
  <c r="B32" s="1"/>
  <c r="B33" s="1"/>
  <c r="B11" i="8"/>
  <c r="B12" s="1"/>
  <c r="B13" s="1"/>
  <c r="B14" s="1"/>
  <c r="B15" s="1"/>
  <c r="B16" s="1"/>
  <c r="B17" s="1"/>
  <c r="B18" s="1"/>
  <c r="B19" s="1"/>
  <c r="B20" s="1"/>
  <c r="B21" s="1"/>
  <c r="B22" s="1"/>
  <c r="B23" s="1"/>
  <c r="B24" s="1"/>
  <c r="B25" s="1"/>
  <c r="B26" s="1"/>
  <c r="B27" s="1"/>
  <c r="B28" s="1"/>
  <c r="B29" s="1"/>
  <c r="B30" s="1"/>
  <c r="B31" s="1"/>
  <c r="B32" s="1"/>
  <c r="B33" s="1"/>
  <c r="G41"/>
  <c r="B41"/>
  <c r="B42" s="1"/>
  <c r="B43" s="1"/>
  <c r="B44" s="1"/>
  <c r="B45" s="1"/>
  <c r="B46" s="1"/>
  <c r="B47" s="1"/>
  <c r="B48" s="1"/>
  <c r="B49" s="1"/>
  <c r="B50" s="1"/>
  <c r="B51" s="1"/>
  <c r="B52" s="1"/>
  <c r="B53" s="1"/>
  <c r="B54" s="1"/>
  <c r="B55" s="1"/>
  <c r="B56" s="1"/>
  <c r="B57" s="1"/>
  <c r="B58" s="1"/>
  <c r="B59" s="1"/>
  <c r="B60" s="1"/>
  <c r="B61" s="1"/>
  <c r="B62" s="1"/>
  <c r="B63" s="1"/>
  <c r="B64" s="1"/>
  <c r="G10" i="9"/>
  <c r="B10"/>
  <c r="B11" s="1"/>
  <c r="B12" s="1"/>
  <c r="B13" s="1"/>
  <c r="B14" s="1"/>
  <c r="B15" s="1"/>
  <c r="B16" s="1"/>
  <c r="B17" s="1"/>
  <c r="B18" s="1"/>
  <c r="B19" s="1"/>
  <c r="B20" s="1"/>
  <c r="B21" s="1"/>
  <c r="B22" s="1"/>
  <c r="B23" s="1"/>
  <c r="B24" s="1"/>
  <c r="B25" s="1"/>
  <c r="B26" s="1"/>
  <c r="B27" s="1"/>
  <c r="B28" s="1"/>
  <c r="B29" s="1"/>
  <c r="B30" s="1"/>
  <c r="B31" s="1"/>
  <c r="B32" s="1"/>
  <c r="B33" s="1"/>
  <c r="F41"/>
  <c r="B41"/>
  <c r="B42" s="1"/>
  <c r="B43" s="1"/>
  <c r="B44" s="1"/>
  <c r="B45" s="1"/>
  <c r="B46" s="1"/>
  <c r="B47" s="1"/>
  <c r="B48" s="1"/>
  <c r="B49" s="1"/>
  <c r="B50" s="1"/>
  <c r="B51" s="1"/>
  <c r="B52" s="1"/>
  <c r="B53" s="1"/>
  <c r="B54" s="1"/>
  <c r="B55" s="1"/>
  <c r="B56" s="1"/>
  <c r="B57" s="1"/>
  <c r="B58" s="1"/>
  <c r="B59" s="1"/>
  <c r="B60" s="1"/>
  <c r="B61" s="1"/>
  <c r="B62" s="1"/>
  <c r="B63" s="1"/>
  <c r="B64" s="1"/>
  <c r="M11" i="6"/>
  <c r="G43" i="9"/>
  <c r="G40"/>
  <c r="G41"/>
  <c r="G42"/>
  <c r="F13"/>
  <c r="F11"/>
  <c r="G9"/>
  <c r="F9"/>
  <c r="F12"/>
  <c r="F10"/>
  <c r="F48" i="8"/>
  <c r="F40"/>
  <c r="F46"/>
  <c r="F47"/>
  <c r="F42"/>
  <c r="F44"/>
  <c r="F45"/>
  <c r="F41"/>
  <c r="F43"/>
  <c r="F16"/>
  <c r="G16"/>
  <c r="F15"/>
  <c r="G15"/>
  <c r="F9"/>
  <c r="G9"/>
  <c r="F11"/>
  <c r="G11"/>
  <c r="F14"/>
  <c r="G14"/>
  <c r="F12"/>
  <c r="G12"/>
  <c r="F13"/>
  <c r="G13"/>
  <c r="F10"/>
  <c r="G10"/>
  <c r="F40" i="6"/>
  <c r="G40"/>
  <c r="F42"/>
  <c r="G42"/>
  <c r="G41"/>
  <c r="F41"/>
  <c r="F11"/>
  <c r="F13"/>
  <c r="G13"/>
  <c r="G9"/>
  <c r="M10"/>
  <c r="G12"/>
  <c r="F9"/>
  <c r="G10"/>
  <c r="G59" i="1"/>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H10" l="1"/>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H288"/>
  <c r="H289"/>
  <c r="H290"/>
  <c r="H291"/>
  <c r="H292"/>
  <c r="H293"/>
  <c r="H294"/>
  <c r="H295"/>
  <c r="H296"/>
  <c r="H297"/>
  <c r="H298"/>
  <c r="H299"/>
  <c r="H300"/>
  <c r="H301"/>
  <c r="H302"/>
  <c r="H303"/>
  <c r="H304"/>
  <c r="H305"/>
  <c r="H306"/>
  <c r="H307"/>
  <c r="H308"/>
  <c r="H309"/>
  <c r="I14" i="2"/>
  <c r="G10" i="1" l="1"/>
  <c r="I10" i="8" s="1"/>
  <c r="G14" i="1"/>
  <c r="I11" i="8" s="1"/>
  <c r="G18" i="1"/>
  <c r="I48" i="8" s="1"/>
  <c r="G22" i="1"/>
  <c r="I42" i="8" s="1"/>
  <c r="G26" i="1"/>
  <c r="I43" i="8" s="1"/>
  <c r="G30" i="1"/>
  <c r="I42" i="12" s="1"/>
  <c r="G34" i="1"/>
  <c r="I40" i="12" s="1"/>
  <c r="G38" i="1"/>
  <c r="I12" i="9" s="1"/>
  <c r="G42" i="1"/>
  <c r="I42" i="9" s="1"/>
  <c r="G46" i="1"/>
  <c r="I41" i="13" s="1"/>
  <c r="G50" i="1"/>
  <c r="I10" i="13" s="1"/>
  <c r="G54" i="1"/>
  <c r="I12" i="6" s="1"/>
  <c r="G58" i="1"/>
  <c r="I10" i="6" s="1"/>
  <c r="G13" i="1"/>
  <c r="I14" i="8" s="1"/>
  <c r="G25" i="1"/>
  <c r="I41" i="8" s="1"/>
  <c r="G41" i="1"/>
  <c r="I40" i="9" s="1"/>
  <c r="G53" i="1"/>
  <c r="I9" i="14" s="1"/>
  <c r="G11" i="1"/>
  <c r="I13" i="8" s="1"/>
  <c r="G15" i="1"/>
  <c r="I9" i="8" s="1"/>
  <c r="G19" i="1"/>
  <c r="I40" i="8" s="1"/>
  <c r="G23" i="1"/>
  <c r="I44" i="8" s="1"/>
  <c r="G27" i="1"/>
  <c r="I9" i="12" s="1"/>
  <c r="G31" i="1"/>
  <c r="I41" i="12" s="1"/>
  <c r="G35" i="1"/>
  <c r="I11" i="9" s="1"/>
  <c r="G39" i="1"/>
  <c r="I9" i="9" s="1"/>
  <c r="G43" i="1"/>
  <c r="I43" i="9" s="1"/>
  <c r="G47" i="1"/>
  <c r="I41" i="6" s="1"/>
  <c r="G51" i="1"/>
  <c r="I11" i="13" s="1"/>
  <c r="G55" i="1"/>
  <c r="I11" i="6" s="1"/>
  <c r="G21" i="1"/>
  <c r="I47" i="8" s="1"/>
  <c r="G29" i="1"/>
  <c r="I11" i="12" s="1"/>
  <c r="G37" i="1"/>
  <c r="I13" i="9" s="1"/>
  <c r="G49" i="1"/>
  <c r="I42" i="6" s="1"/>
  <c r="G12" i="1"/>
  <c r="I12" i="8" s="1"/>
  <c r="G16" i="1"/>
  <c r="I15" i="8" s="1"/>
  <c r="G20" i="1"/>
  <c r="I46" i="8" s="1"/>
  <c r="G24" i="1"/>
  <c r="I45" i="8" s="1"/>
  <c r="G28" i="1"/>
  <c r="I10" i="12" s="1"/>
  <c r="G32" i="1"/>
  <c r="I43" i="12" s="1"/>
  <c r="G36" i="1"/>
  <c r="I10" i="9" s="1"/>
  <c r="G40" i="1"/>
  <c r="I41" i="9" s="1"/>
  <c r="G44" i="1"/>
  <c r="I40" i="13" s="1"/>
  <c r="G48" i="1"/>
  <c r="I40" i="6" s="1"/>
  <c r="G52" i="1"/>
  <c r="I9" i="13" s="1"/>
  <c r="G56" i="1"/>
  <c r="I13" i="6" s="1"/>
  <c r="G17" i="1"/>
  <c r="I16" i="8" s="1"/>
  <c r="G33" i="1"/>
  <c r="I44" i="12" s="1"/>
  <c r="G45" i="1"/>
  <c r="I42" i="13" s="1"/>
  <c r="G57" i="1"/>
  <c r="I9" i="6" s="1"/>
  <c r="G3" i="1"/>
  <c r="G2"/>
  <c r="C19" i="2"/>
  <c r="C20" l="1"/>
  <c r="C21" l="1"/>
  <c r="C22" l="1"/>
  <c r="C23"/>
  <c r="C24" l="1"/>
  <c r="C25" l="1"/>
  <c r="C26" l="1"/>
  <c r="C27" l="1"/>
  <c r="C28" l="1"/>
  <c r="C29" l="1"/>
  <c r="C30" l="1"/>
  <c r="C31" l="1"/>
  <c r="C32" l="1"/>
  <c r="C33" l="1"/>
  <c r="C34" l="1"/>
  <c r="C35" l="1"/>
  <c r="C36" l="1"/>
  <c r="C37" l="1"/>
  <c r="C38" l="1"/>
  <c r="C39" l="1"/>
  <c r="C40" l="1"/>
  <c r="C41" l="1"/>
  <c r="C42" l="1"/>
  <c r="C43" l="1"/>
  <c r="C44" l="1"/>
  <c r="C45" l="1"/>
  <c r="C46" l="1"/>
  <c r="C47" l="1"/>
  <c r="C48" l="1"/>
  <c r="C49" l="1"/>
  <c r="C50" l="1"/>
  <c r="C51" l="1"/>
  <c r="C52" l="1"/>
  <c r="C53" l="1"/>
  <c r="C54" l="1"/>
  <c r="C55" l="1"/>
  <c r="C56" l="1"/>
  <c r="C57" l="1"/>
  <c r="C58" l="1"/>
  <c r="C59" l="1"/>
  <c r="C60" l="1"/>
  <c r="C61" l="1"/>
  <c r="C62" l="1"/>
  <c r="C63" l="1"/>
  <c r="C64" l="1"/>
  <c r="C65" l="1"/>
  <c r="C66" l="1"/>
  <c r="C67" l="1"/>
  <c r="C68" l="1"/>
  <c r="C69" l="1"/>
  <c r="C70" l="1"/>
  <c r="C71" l="1"/>
  <c r="C72" l="1"/>
  <c r="C73" l="1"/>
  <c r="C74" l="1"/>
  <c r="C75" l="1"/>
  <c r="C76" l="1"/>
  <c r="C77" l="1"/>
  <c r="C78" l="1"/>
  <c r="C79" l="1"/>
  <c r="C80" l="1"/>
  <c r="C81" l="1"/>
  <c r="C82" l="1"/>
  <c r="C83" l="1"/>
  <c r="C84" l="1"/>
  <c r="C85" l="1"/>
  <c r="C86" l="1"/>
  <c r="C87" l="1"/>
  <c r="C88" l="1"/>
  <c r="C89" l="1"/>
  <c r="C90" l="1"/>
  <c r="C91" l="1"/>
  <c r="C92" l="1"/>
  <c r="C93" l="1"/>
  <c r="C94" l="1"/>
  <c r="C95" l="1"/>
  <c r="C96" l="1"/>
  <c r="C97" l="1"/>
  <c r="C98" l="1"/>
  <c r="C99" l="1"/>
  <c r="C100" l="1"/>
  <c r="C101" l="1"/>
  <c r="C102" l="1"/>
  <c r="C103" l="1"/>
  <c r="C104" l="1"/>
  <c r="C105" l="1"/>
  <c r="C106" l="1"/>
  <c r="C107" l="1"/>
  <c r="C108" l="1"/>
  <c r="C109" l="1"/>
  <c r="C110" l="1"/>
  <c r="C111" l="1"/>
  <c r="C112" l="1"/>
  <c r="C113" l="1"/>
</calcChain>
</file>

<file path=xl/sharedStrings.xml><?xml version="1.0" encoding="utf-8"?>
<sst xmlns="http://schemas.openxmlformats.org/spreadsheetml/2006/main" count="624" uniqueCount="192">
  <si>
    <t>start. č.</t>
  </si>
  <si>
    <t>klub</t>
  </si>
  <si>
    <t>m/ž</t>
  </si>
  <si>
    <t>ročník</t>
  </si>
  <si>
    <t>věk</t>
  </si>
  <si>
    <t>kategorie</t>
  </si>
  <si>
    <t>IDENTIFIKAČNÍ ÚDAJE:</t>
  </si>
  <si>
    <t>Pořadatel:</t>
  </si>
  <si>
    <t>Kontakt na pořadatele:</t>
  </si>
  <si>
    <t>den.měsíc.rok</t>
  </si>
  <si>
    <t>Vyplňte základní identifikační údaje k závodu.</t>
  </si>
  <si>
    <r>
      <t>Pro správné fungování je potřeba vyplnit "</t>
    </r>
    <r>
      <rPr>
        <u/>
        <sz val="10"/>
        <color theme="1"/>
        <rFont val="Calibri"/>
        <family val="2"/>
        <charset val="238"/>
        <scheme val="minor"/>
      </rPr>
      <t>Název závodu</t>
    </r>
    <r>
      <rPr>
        <sz val="10"/>
        <color theme="1"/>
        <rFont val="Calibri"/>
        <family val="2"/>
        <charset val="238"/>
        <scheme val="minor"/>
      </rPr>
      <t>" a především "</t>
    </r>
    <r>
      <rPr>
        <u/>
        <sz val="10"/>
        <color theme="1"/>
        <rFont val="Calibri"/>
        <family val="2"/>
        <charset val="238"/>
        <scheme val="minor"/>
      </rPr>
      <t>Termín konání závodu</t>
    </r>
    <r>
      <rPr>
        <sz val="10"/>
        <color theme="1"/>
        <rFont val="Calibri"/>
        <family val="2"/>
        <charset val="238"/>
        <scheme val="minor"/>
      </rPr>
      <t>"!!!</t>
    </r>
  </si>
  <si>
    <t>příjmení jméno</t>
  </si>
  <si>
    <t>pořadí</t>
  </si>
  <si>
    <t>příjmení a jméno</t>
  </si>
  <si>
    <t>hod</t>
  </si>
  <si>
    <t>min</t>
  </si>
  <si>
    <t>sek</t>
  </si>
  <si>
    <t>čas</t>
  </si>
  <si>
    <t>Kdo?</t>
  </si>
  <si>
    <t>Proč?</t>
  </si>
  <si>
    <t>Jak na to?</t>
  </si>
  <si>
    <t>Co?</t>
  </si>
  <si>
    <t>Tento soubor je určen pořadatelům (nejenom běžeckých) závodů, kteří doposud nemají žádné šikovné udělátko, které by jim pomohlo s evidencí závodníků a zpracováním výsledků. A nebo možná nějaké mají, ale nejsou s ním zase až tak spokojeni.</t>
  </si>
  <si>
    <t xml:space="preserve">Nejdřív všechny zaregistrovat, pokud možno správně, bez překlepů a chybějících údajů např. o ročníku narození. Přitom ohlídat správné rozdělení do kategorií. Už jsou všichni? Tak honem na start ... </t>
  </si>
  <si>
    <t>A je po závodě. Běžci spokojeně odjíždějí, ale vás ještě čeká zpracovat celkové výsledky, přepsat je z papíru do počítače a uveřejnit či rozeslat tak, aby se všichni mohli nejpozději hned po víkendu dozvědět, jak vlastně dopadli.</t>
  </si>
  <si>
    <t>Jo, je to pěkná fuška! My to víme a buďte si jisti, že tuhle vaši práci a nadšení nezměrně obdivujeme a oceňujeme. Ale nechceme vás v tom nechat samotné. Proto jsme připravili tento soubor a doufám, že vám pomůže a usnadní práci při pořádání právě vašeho závodu.</t>
  </si>
  <si>
    <t>1. Index</t>
  </si>
  <si>
    <t>Začneme zvolna na listu "1. Index".</t>
  </si>
  <si>
    <t>Název závodu*:</t>
  </si>
  <si>
    <t>Zde vyplňte základní identifikační údaje o závodě.</t>
  </si>
  <si>
    <t>Povinná pole jsou "Název závodu" a "Termín konání závodu".</t>
  </si>
  <si>
    <t>Pole "Pořadatel" a "Kontakt na pořadatele" nejsou sice povinné, ale uvítáme jejich vyplnění v případě, že by bylo potřeba něco konzultovat či vyjasnit.</t>
  </si>
  <si>
    <t>I n s t r u k c e:</t>
  </si>
  <si>
    <t>K o n t r o l a:</t>
  </si>
  <si>
    <r>
      <rPr>
        <sz val="10"/>
        <color theme="1"/>
        <rFont val="Calibri"/>
        <family val="2"/>
        <charset val="238"/>
      </rPr>
      <t xml:space="preserve">• </t>
    </r>
    <r>
      <rPr>
        <sz val="10"/>
        <color theme="1"/>
        <rFont val="Calibri"/>
        <family val="2"/>
        <charset val="238"/>
        <scheme val="minor"/>
      </rPr>
      <t>Aby vše správně fungovalo, je potřeba nejprve správně vyplnit termín konání závodu na listu "</t>
    </r>
    <r>
      <rPr>
        <u/>
        <sz val="10"/>
        <color theme="1"/>
        <rFont val="Calibri"/>
        <family val="2"/>
        <charset val="238"/>
        <scheme val="minor"/>
      </rPr>
      <t>1. Index</t>
    </r>
    <r>
      <rPr>
        <sz val="10"/>
        <color theme="1"/>
        <rFont val="Calibri"/>
        <family val="2"/>
        <charset val="238"/>
        <scheme val="minor"/>
      </rPr>
      <t>"!</t>
    </r>
  </si>
  <si>
    <t>• Ve výchozí podobě jsou kategorie předvyplněné podle pravidel Jihočeského běžeckého poháru na rok 2016.</t>
  </si>
  <si>
    <t>M kategorie</t>
  </si>
  <si>
    <t>Z kategorie</t>
  </si>
  <si>
    <r>
      <t xml:space="preserve">• Do sloupečků "M </t>
    </r>
    <r>
      <rPr>
        <u/>
        <sz val="10"/>
        <color theme="1"/>
        <rFont val="Calibri"/>
        <family val="2"/>
        <charset val="238"/>
        <scheme val="minor"/>
      </rPr>
      <t>kategorie</t>
    </r>
    <r>
      <rPr>
        <sz val="10"/>
        <color theme="1"/>
        <rFont val="Calibri"/>
        <family val="2"/>
        <charset val="238"/>
        <scheme val="minor"/>
      </rPr>
      <t>" a "Z kategorie" vyplňte podle pohlaví a ročníku/věku označení kategorie závodu.</t>
    </r>
  </si>
  <si>
    <t>muži</t>
  </si>
  <si>
    <t>ženy</t>
  </si>
  <si>
    <t>Pokud preferujete jiné rozdělení, zadané hodnoty jednoduše přepište.</t>
  </si>
  <si>
    <t>Než se do toho pustíte:</t>
  </si>
  <si>
    <t>Aktuálně zbývá ještě nevyplněno:</t>
  </si>
  <si>
    <t>• Důrazně doporučujeme vyplnit kategorie ve všech řádcích!</t>
  </si>
  <si>
    <t>Termín závodu*:</t>
  </si>
  <si>
    <t>(preferujeme "blbuvzdorné" označení 18-39, 40-49, atd., ale může být i klasika v podobě A, B, C ...)</t>
  </si>
  <si>
    <t>2. Kategorie</t>
  </si>
  <si>
    <t>V listu "2. Kategorie" je potřeba definovat jednotlivé kategorie, které jsou pro závod vypsány.</t>
  </si>
  <si>
    <t>Kategorie se vyplňují podle ročníků narození resp. věku dosaženého v aktuálním kalendářním roce.</t>
  </si>
  <si>
    <t>Kategorie se definují zvlášť pro muže a zvlášť pro ženy.</t>
  </si>
  <si>
    <t>Označení kategorií je čistě na vás. My preferujeme více popisné označení (např. 19-34 pro kategorii 19 až 34 let), nicméně můžete použít i klasické značení pomocí písmen A, B, C ... nebo slovní označení (např. mladí, staří ...). Zkrátka žádné omezení tady neplatí.</t>
  </si>
  <si>
    <t>Ve výchozím nastavení jsou předvyplněné kategorie podle pravidel Jihočeského běžeckého poháru na rok 2016. Pokud chcete jiné rozdělení, zadané hodnoty jednoduše přepište.</t>
  </si>
  <si>
    <t>3. REGISTRACE</t>
  </si>
  <si>
    <t>Identifikační údaje závodu a rozdělení do kategorií si můžete (a my to tak i doporučujeme) v klidu vyplnit v předstihu. Pokud máte, můžete se směle pustit do registrace na závod.</t>
  </si>
  <si>
    <t>Je to jednoduché. Co řádek, to jednotlivý běžec či běžkyně. Postupně pro něj vyplníte:</t>
  </si>
  <si>
    <t xml:space="preserve"> - přidělené startovní číslo   (*povinný údaj)</t>
  </si>
  <si>
    <t xml:space="preserve"> - příjmení a jméno (*povinný údaj)</t>
  </si>
  <si>
    <t xml:space="preserve"> - ročník narození   (*povinný údaj)</t>
  </si>
  <si>
    <t xml:space="preserve"> - klubovou příslušnost, bydliště nebo jinou identifikaci ... a nebo taky nic (není povinné)</t>
  </si>
  <si>
    <t xml:space="preserve"> - pohlaví M nebo Z  (*povinný údaj)</t>
  </si>
  <si>
    <t>2 .   K A T E G O R I E</t>
  </si>
  <si>
    <t>3.   R E G I S T R A C E</t>
  </si>
  <si>
    <t>• Vyplňte startovní číslo, jméno, ročník, klub a pohlaví závodníka.</t>
  </si>
  <si>
    <r>
      <t xml:space="preserve">• Pokud jsou správně vyplněny </t>
    </r>
    <r>
      <rPr>
        <u/>
        <sz val="10"/>
        <color theme="1"/>
        <rFont val="Calibri"/>
        <family val="2"/>
        <charset val="238"/>
        <scheme val="minor"/>
      </rPr>
      <t>Identifikační údaje</t>
    </r>
    <r>
      <rPr>
        <sz val="10"/>
        <color theme="1"/>
        <rFont val="Calibri"/>
        <family val="2"/>
        <charset val="238"/>
        <scheme val="minor"/>
      </rPr>
      <t xml:space="preserve"> a </t>
    </r>
    <r>
      <rPr>
        <u/>
        <sz val="10"/>
        <color theme="1"/>
        <rFont val="Calibri"/>
        <family val="2"/>
        <charset val="238"/>
        <scheme val="minor"/>
      </rPr>
      <t>Definice kategorií</t>
    </r>
    <r>
      <rPr>
        <sz val="10"/>
        <color theme="1"/>
        <rFont val="Calibri"/>
        <family val="2"/>
        <charset val="238"/>
        <scheme val="minor"/>
      </rPr>
      <t>, doplní se automaticky kategorie.</t>
    </r>
  </si>
  <si>
    <t>Tabulka je připravena pro registraci 300 běžců. Pokud náhodou očekáváte hojnější účast, kontaktujte nás, tabulku vám rádi rozšíříme.</t>
  </si>
  <si>
    <t>kontrola duplicit</t>
  </si>
  <si>
    <r>
      <t xml:space="preserve">• Startovní číslo se může vyskytovat </t>
    </r>
    <r>
      <rPr>
        <sz val="10"/>
        <color theme="1"/>
        <rFont val="Calibri"/>
        <family val="2"/>
        <charset val="238"/>
        <scheme val="minor"/>
      </rPr>
      <t>pouze jednou! Kontrola případných duplicit je posledním sloupci.</t>
    </r>
  </si>
  <si>
    <t>Pozor! Při registraci se provádí kontrola duplicity startovního čísla! Jedno startovní číslo se může vyskytovat ve startovní listině pouze jednou, nikdy ne víckrát!</t>
  </si>
  <si>
    <t>• Vyplňte startovní číslo a dosažený čas ve formě hodiny, minuty, sekundy.</t>
  </si>
  <si>
    <t>• Pokud jste správně provedli všechny předchozí kroky (Identifikační údaje, Kategorie, Registrace), vše ostatní se doplní automaticky.</t>
  </si>
  <si>
    <t>Předpoklady</t>
  </si>
  <si>
    <t xml:space="preserve">Pozor! Soubor a všechny jeho funkce jsou postaveny a otestovány na verzi Microsoft Excel 2010 a novější. Pokud máte k dispozici starší verzi, nemůžeme garantovat 100%-ní funkčnost. </t>
  </si>
  <si>
    <t>4. VYSLEDKY</t>
  </si>
  <si>
    <t>Pokud máte správně zaregistrováno, zbývá už jen málo.</t>
  </si>
  <si>
    <t>V cíli si zapisujte pořadí, startovní číslo a dosažený čas. Tyto údaje pak doplňte do tabulky "4. VYSLEDKY". Na základě startovního čísla z registrací se automaticky vyplní jméno, ročník, klub, kategorie a také se vypočítá pořadí v kategorii.</t>
  </si>
  <si>
    <t>Ahoj! Jsme Jihočeský klub maratonců, z.s. a pořádáme již několik let Jihočeský běžecký pohár, celoroční sérii závodů po celých Jižních Čechách. Kontakty na nás najdete na www.jihoceskybezeckypohar.cz.</t>
  </si>
  <si>
    <t xml:space="preserve">Znáte to ... Pořádáte závody už dlouho, ale v posledních letech chodí čím dál tím víc lidí. Ne, že by to nebylo fajn ... ale je s tím daleko víc práce, možná i dřiny, dalo by se říct. </t>
  </si>
  <si>
    <t>... protože za chvíli jsou v cíli první rychlíci. Honem zapisovat pořadí, startovní čísla, časy ... a pak si to vzít, seřadit, udělat rychle alespoň medailové pořadí celkem i po kategoriích a vyhlásit výsledky.</t>
  </si>
  <si>
    <t>A teď vám ukážeme, jak na to. Půjdeme pěkně postupně krok po kroku. Pozor! Správná funkcionalita jednotlivých kroků (např. registrace) závisí na správném zpracování kroků předchozích. Proto vřele nedoporučujeme přístup typu "to dodělám potom ...". Zkrátka nejprve úplně dokončete jeden krok a pak teprve pokračujte dál.</t>
  </si>
  <si>
    <t>Tabulka pokrývá věkové rozpětí od 6 do 100 let a to by mělo na 99,9% stačit. Důrazně doporučujeme pečlivě a kompletně vyplnit kategorie u všech řádků resp. ročníků narození pro případ, že by se náhodou dostavil mladý supertalent nebo čiperný kmet.</t>
  </si>
  <si>
    <t>Registrace je klíčkový krok. Od jejího správného vyplnění se následně odvíjí správné zpracování výsledků. Snažte se proto, i přes fofr a zmatek, který leckdy při registracích panuje, vyplnit vše správně a hlavně kompletně! A jak na to?</t>
  </si>
  <si>
    <t>Není potřeba vyplňovat kategorii. Ta se vyplní sama automaticky na základě ročníku narození, pakliže jste správně definovali kategorie o krok dříve.</t>
  </si>
  <si>
    <t>check čas</t>
  </si>
  <si>
    <t>Problémy</t>
  </si>
  <si>
    <t>Něco nefunguje? Nevíte si rady? Neva ... zkuste nám napsat zprávu na facebookové stránky Jihočeského klubu maratonců. Pokud to půjde, nenecháme vás ve štychu.</t>
  </si>
  <si>
    <t>Reuter Run Boršov nad Vltavou - děti</t>
  </si>
  <si>
    <t>Jihočeský klub maratonců</t>
  </si>
  <si>
    <t>Mladší žactvo H</t>
  </si>
  <si>
    <t>Připravka H</t>
  </si>
  <si>
    <t>Mladší přípravka H</t>
  </si>
  <si>
    <t>Mladší přípravka D</t>
  </si>
  <si>
    <t>Přípravka D</t>
  </si>
  <si>
    <t>Mladší žactvo D</t>
  </si>
  <si>
    <t>Nejmladší žactvo H</t>
  </si>
  <si>
    <t>Nejmladší žactvo D</t>
  </si>
  <si>
    <t>Starší žactvo H</t>
  </si>
  <si>
    <t>Starší žactvo D</t>
  </si>
  <si>
    <t>Mladší dorost H</t>
  </si>
  <si>
    <t>Mladší dorost D</t>
  </si>
  <si>
    <t>Liška Jakub</t>
  </si>
  <si>
    <t>www.dva běžci.cz</t>
  </si>
  <si>
    <t>M</t>
  </si>
  <si>
    <t>Nováček Tadeaš</t>
  </si>
  <si>
    <t>Nové Homole</t>
  </si>
  <si>
    <t>Černý Svatopluk</t>
  </si>
  <si>
    <t>Libnič</t>
  </si>
  <si>
    <t>Hrdina Jan</t>
  </si>
  <si>
    <t>Munice</t>
  </si>
  <si>
    <t>Kůrka Oliver</t>
  </si>
  <si>
    <t>Čkyně</t>
  </si>
  <si>
    <t>Durdil Lukáš</t>
  </si>
  <si>
    <t>Mokrovraty</t>
  </si>
  <si>
    <t>Krček Eliáš</t>
  </si>
  <si>
    <t>Č. Budějovice</t>
  </si>
  <si>
    <t>Gazda Sebastián</t>
  </si>
  <si>
    <t>Bujanov</t>
  </si>
  <si>
    <t>Nováčková Tereza</t>
  </si>
  <si>
    <t>Z</t>
  </si>
  <si>
    <t>Hantová Linda</t>
  </si>
  <si>
    <t>Homole</t>
  </si>
  <si>
    <t>Konečná Ema</t>
  </si>
  <si>
    <t>Rožnov</t>
  </si>
  <si>
    <t>Kyselová Eliška</t>
  </si>
  <si>
    <t>Pokorná Anna</t>
  </si>
  <si>
    <t>Dobřejovice</t>
  </si>
  <si>
    <t>Čeganová Nela</t>
  </si>
  <si>
    <t>Paryzková Gabriela</t>
  </si>
  <si>
    <t>TC. Dvořák . Č.B.</t>
  </si>
  <si>
    <t>Haňurová Nela</t>
  </si>
  <si>
    <t>Boršov nad Vltavou</t>
  </si>
  <si>
    <t>Rolníková Ellen</t>
  </si>
  <si>
    <t>Liška Jan</t>
  </si>
  <si>
    <t>Hubáček Josef</t>
  </si>
  <si>
    <t>Hluboká nad Vltavou</t>
  </si>
  <si>
    <t>Glier Miroslav</t>
  </si>
  <si>
    <t>Doubravník</t>
  </si>
  <si>
    <t>Matoušová Jana</t>
  </si>
  <si>
    <t>Neznašov</t>
  </si>
  <si>
    <t>Hollerová Kristýna</t>
  </si>
  <si>
    <t>Ramissio</t>
  </si>
  <si>
    <t>Hudáková Maruška</t>
  </si>
  <si>
    <t>Praha</t>
  </si>
  <si>
    <t>Haňurová Natalie</t>
  </si>
  <si>
    <t>Gulykašová Ema</t>
  </si>
  <si>
    <t>Jindřichův Hradec</t>
  </si>
  <si>
    <t xml:space="preserve">Matouš Martin </t>
  </si>
  <si>
    <t>Eistelt Samuel</t>
  </si>
  <si>
    <t>HC Motor</t>
  </si>
  <si>
    <t>Svoboda Samuel</t>
  </si>
  <si>
    <t>Durdil Tomáš</t>
  </si>
  <si>
    <t>Sedlák Tomáš</t>
  </si>
  <si>
    <t>SK Čéčova</t>
  </si>
  <si>
    <t>Hantová Nelly</t>
  </si>
  <si>
    <t>Lomská Simona</t>
  </si>
  <si>
    <t>Hollerová Markéta</t>
  </si>
  <si>
    <t>Gulykašová Kristýna</t>
  </si>
  <si>
    <t>Štěpánová Natálie</t>
  </si>
  <si>
    <t>Prachatice</t>
  </si>
  <si>
    <t>Buchlovská Markéta</t>
  </si>
  <si>
    <t>Smržová Beáta</t>
  </si>
  <si>
    <t>Eisteltová Ellen</t>
  </si>
  <si>
    <t xml:space="preserve">SK Dynamo Č. B. </t>
  </si>
  <si>
    <t>Šimánková Magdaléna</t>
  </si>
  <si>
    <t>Jiskra Třeboň</t>
  </si>
  <si>
    <t>Candrová Michaela</t>
  </si>
  <si>
    <t>B+H Triatlon</t>
  </si>
  <si>
    <t>Mikšl Martin</t>
  </si>
  <si>
    <t>FC Čtyři Dvory</t>
  </si>
  <si>
    <t>Caldr Karel</t>
  </si>
  <si>
    <t>Střížov</t>
  </si>
  <si>
    <t>Stejskal Filip</t>
  </si>
  <si>
    <t>Sokol Č.B.</t>
  </si>
  <si>
    <t>Candra Tomáš</t>
  </si>
  <si>
    <t>Černý Vítězslav</t>
  </si>
  <si>
    <t>Caldr Jakub</t>
  </si>
  <si>
    <t>Hudák Tomáš</t>
  </si>
  <si>
    <t>Čoka Jan</t>
  </si>
  <si>
    <t>Čoka Tomáš</t>
  </si>
  <si>
    <t>sk če</t>
  </si>
  <si>
    <t>Mladší přípravka</t>
  </si>
  <si>
    <t>Nejmladší žactvo</t>
  </si>
  <si>
    <t>V Ý S L E D K O V Á   L I S T I N A</t>
  </si>
  <si>
    <t>Mladší žactvo</t>
  </si>
  <si>
    <t>Přípravka</t>
  </si>
  <si>
    <t>Starší žactvo</t>
  </si>
  <si>
    <t>Mladší dorost</t>
  </si>
  <si>
    <t>Starší dorost H</t>
  </si>
  <si>
    <t>Starší dorost D</t>
  </si>
  <si>
    <t>-</t>
  </si>
  <si>
    <t>Starší dorost</t>
  </si>
</sst>
</file>

<file path=xl/styles.xml><?xml version="1.0" encoding="utf-8"?>
<styleSheet xmlns="http://schemas.openxmlformats.org/spreadsheetml/2006/main">
  <numFmts count="3">
    <numFmt numFmtId="164" formatCode="0&quot; řádků&quot;"/>
    <numFmt numFmtId="165" formatCode="[h]:mm:ss;@"/>
    <numFmt numFmtId="166" formatCode="0&quot;.&quot;"/>
  </numFmts>
  <fonts count="18">
    <font>
      <sz val="11"/>
      <color theme="1"/>
      <name val="Calibri"/>
      <family val="2"/>
      <charset val="238"/>
      <scheme val="minor"/>
    </font>
    <font>
      <sz val="10"/>
      <color theme="1"/>
      <name val="Calibri"/>
      <family val="2"/>
      <charset val="238"/>
      <scheme val="minor"/>
    </font>
    <font>
      <sz val="10"/>
      <color theme="1"/>
      <name val="Calibri"/>
      <family val="2"/>
      <charset val="238"/>
      <scheme val="minor"/>
    </font>
    <font>
      <sz val="10"/>
      <color theme="1"/>
      <name val="Calibri"/>
      <family val="2"/>
      <charset val="238"/>
      <scheme val="minor"/>
    </font>
    <font>
      <sz val="10"/>
      <color theme="1"/>
      <name val="Calibri"/>
      <family val="2"/>
      <charset val="238"/>
      <scheme val="minor"/>
    </font>
    <font>
      <sz val="10"/>
      <name val="Calibri"/>
      <family val="2"/>
      <charset val="238"/>
      <scheme val="minor"/>
    </font>
    <font>
      <b/>
      <sz val="12"/>
      <color theme="1"/>
      <name val="Calibri"/>
      <family val="2"/>
      <charset val="238"/>
      <scheme val="minor"/>
    </font>
    <font>
      <u/>
      <sz val="10"/>
      <color theme="1"/>
      <name val="Calibri"/>
      <family val="2"/>
      <charset val="238"/>
      <scheme val="minor"/>
    </font>
    <font>
      <b/>
      <sz val="10"/>
      <name val="Calibri"/>
      <family val="2"/>
      <charset val="238"/>
      <scheme val="minor"/>
    </font>
    <font>
      <sz val="10"/>
      <color theme="0"/>
      <name val="Calibri"/>
      <family val="2"/>
      <charset val="238"/>
      <scheme val="minor"/>
    </font>
    <font>
      <b/>
      <sz val="10"/>
      <color theme="1"/>
      <name val="Calibri"/>
      <family val="2"/>
      <charset val="238"/>
      <scheme val="minor"/>
    </font>
    <font>
      <b/>
      <sz val="10"/>
      <color theme="0"/>
      <name val="Calibri"/>
      <family val="2"/>
      <charset val="238"/>
      <scheme val="minor"/>
    </font>
    <font>
      <u/>
      <sz val="10"/>
      <color theme="10"/>
      <name val="Calibri"/>
      <family val="2"/>
      <charset val="238"/>
      <scheme val="minor"/>
    </font>
    <font>
      <sz val="10"/>
      <color theme="1"/>
      <name val="Calibri"/>
      <family val="2"/>
      <charset val="238"/>
    </font>
    <font>
      <b/>
      <sz val="10"/>
      <color theme="1" tint="0.499984740745262"/>
      <name val="Calibri"/>
      <family val="2"/>
      <charset val="238"/>
      <scheme val="minor"/>
    </font>
    <font>
      <sz val="8"/>
      <color theme="0" tint="-0.34998626667073579"/>
      <name val="Calibri"/>
      <family val="2"/>
      <charset val="238"/>
      <scheme val="minor"/>
    </font>
    <font>
      <sz val="10"/>
      <color theme="1"/>
      <name val="Calibri"/>
      <scheme val="minor"/>
    </font>
    <font>
      <b/>
      <sz val="10"/>
      <color theme="1"/>
      <name val="Calibri"/>
      <scheme val="minor"/>
    </font>
  </fonts>
  <fills count="11">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16">
    <border>
      <left/>
      <right/>
      <top/>
      <bottom/>
      <diagonal/>
    </border>
    <border>
      <left/>
      <right/>
      <top/>
      <bottom style="hair">
        <color theme="0"/>
      </bottom>
      <diagonal/>
    </border>
    <border>
      <left/>
      <right/>
      <top style="hair">
        <color theme="0"/>
      </top>
      <bottom style="hair">
        <color theme="0"/>
      </bottom>
      <diagonal/>
    </border>
    <border>
      <left/>
      <right/>
      <top style="hair">
        <color theme="0"/>
      </top>
      <bottom/>
      <diagonal/>
    </border>
    <border>
      <left/>
      <right/>
      <top style="hair">
        <color theme="0"/>
      </top>
      <bottom style="thin">
        <color auto="1"/>
      </bottom>
      <diagonal/>
    </border>
    <border>
      <left/>
      <right/>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6795556505021"/>
      </right>
      <top/>
      <bottom style="thin">
        <color theme="0" tint="-0.14996795556505021"/>
      </bottom>
      <diagonal/>
    </border>
    <border>
      <left style="thin">
        <color theme="0" tint="-0.14996795556505021"/>
      </left>
      <right style="thin">
        <color theme="0" tint="-0.14993743705557422"/>
      </right>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diagonal/>
    </border>
    <border>
      <left style="thin">
        <color theme="0" tint="-0.14996795556505021"/>
      </left>
      <right style="thin">
        <color theme="0" tint="-0.14993743705557422"/>
      </right>
      <top style="thin">
        <color theme="0" tint="-0.14996795556505021"/>
      </top>
      <bottom/>
      <diagonal/>
    </border>
    <border>
      <left style="thick">
        <color theme="0"/>
      </left>
      <right/>
      <top/>
      <bottom/>
      <diagonal/>
    </border>
  </borders>
  <cellStyleXfs count="2">
    <xf numFmtId="0" fontId="0" fillId="0" borderId="0"/>
    <xf numFmtId="0" fontId="12" fillId="0" borderId="0" applyNumberFormat="0" applyFill="0" applyBorder="0" applyAlignment="0" applyProtection="0"/>
  </cellStyleXfs>
  <cellXfs count="116">
    <xf numFmtId="0" fontId="0" fillId="0" borderId="0" xfId="0"/>
    <xf numFmtId="0" fontId="4" fillId="0" borderId="0" xfId="0" applyFont="1"/>
    <xf numFmtId="0" fontId="4" fillId="0" borderId="0" xfId="0" applyFont="1" applyAlignment="1">
      <alignment horizontal="center"/>
    </xf>
    <xf numFmtId="0" fontId="6" fillId="0" borderId="0" xfId="0" applyFont="1"/>
    <xf numFmtId="0" fontId="6" fillId="0" borderId="0" xfId="0" applyFont="1" applyAlignment="1">
      <alignment vertical="top"/>
    </xf>
    <xf numFmtId="0" fontId="4" fillId="0" borderId="0" xfId="0" applyFont="1" applyAlignment="1">
      <alignment horizontal="left" vertical="top"/>
    </xf>
    <xf numFmtId="0" fontId="4" fillId="0" borderId="0" xfId="0" applyFont="1" applyAlignment="1">
      <alignment vertical="top"/>
    </xf>
    <xf numFmtId="0" fontId="6" fillId="0" borderId="0" xfId="0" applyFont="1" applyAlignment="1">
      <alignment horizontal="right"/>
    </xf>
    <xf numFmtId="14" fontId="6" fillId="0" borderId="0" xfId="0" applyNumberFormat="1" applyFont="1" applyAlignment="1">
      <alignment horizontal="right"/>
    </xf>
    <xf numFmtId="0" fontId="4" fillId="3" borderId="0" xfId="0" applyFont="1" applyFill="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2" xfId="0" applyNumberFormat="1" applyFont="1" applyFill="1" applyBorder="1" applyAlignment="1">
      <alignment horizontal="center"/>
    </xf>
    <xf numFmtId="0" fontId="5" fillId="3" borderId="4" xfId="0" applyNumberFormat="1" applyFont="1" applyFill="1" applyBorder="1" applyAlignment="1">
      <alignment horizontal="center"/>
    </xf>
    <xf numFmtId="0" fontId="8" fillId="5" borderId="5" xfId="0" applyFont="1" applyFill="1" applyBorder="1" applyAlignment="1" applyProtection="1">
      <alignment horizontal="left" vertical="top"/>
      <protection locked="0"/>
    </xf>
    <xf numFmtId="0" fontId="5" fillId="6" borderId="0" xfId="0" applyFont="1" applyFill="1" applyAlignment="1" applyProtection="1">
      <alignment horizontal="center"/>
      <protection locked="0"/>
    </xf>
    <xf numFmtId="0" fontId="5" fillId="6" borderId="0" xfId="0" applyFont="1" applyFill="1" applyProtection="1">
      <protection locked="0"/>
    </xf>
    <xf numFmtId="0" fontId="4" fillId="0" borderId="0" xfId="0" applyFont="1" applyAlignment="1">
      <alignment horizontal="left" vertical="top" indent="1"/>
    </xf>
    <xf numFmtId="0" fontId="4" fillId="0" borderId="0" xfId="0" applyFont="1" applyAlignment="1">
      <alignment horizontal="center" vertical="top"/>
    </xf>
    <xf numFmtId="0" fontId="14" fillId="0" borderId="0" xfId="0" applyFont="1" applyAlignment="1">
      <alignment vertical="top"/>
    </xf>
    <xf numFmtId="0" fontId="5" fillId="0" borderId="0" xfId="0" applyFont="1" applyAlignment="1">
      <alignment horizontal="center" vertical="top"/>
    </xf>
    <xf numFmtId="0" fontId="4" fillId="7" borderId="0" xfId="0" applyFont="1" applyFill="1" applyAlignment="1">
      <alignment horizontal="center" vertical="top"/>
    </xf>
    <xf numFmtId="0" fontId="8" fillId="4" borderId="0" xfId="0" applyFont="1" applyFill="1" applyBorder="1" applyAlignment="1" applyProtection="1">
      <alignment horizontal="center" vertical="top"/>
      <protection locked="0"/>
    </xf>
    <xf numFmtId="0" fontId="10" fillId="4" borderId="0" xfId="0" applyFont="1" applyFill="1" applyBorder="1" applyAlignment="1" applyProtection="1">
      <alignment horizontal="center" vertical="top"/>
      <protection locked="0"/>
    </xf>
    <xf numFmtId="0" fontId="15" fillId="0" borderId="0" xfId="0" applyFont="1" applyAlignment="1">
      <alignment horizontal="center" vertical="top"/>
    </xf>
    <xf numFmtId="164" fontId="4" fillId="0" borderId="0" xfId="0" applyNumberFormat="1" applyFont="1" applyAlignment="1">
      <alignment horizontal="left" vertical="top"/>
    </xf>
    <xf numFmtId="14" fontId="8" fillId="5" borderId="5" xfId="0" applyNumberFormat="1" applyFont="1" applyFill="1" applyBorder="1" applyAlignment="1" applyProtection="1">
      <alignment horizontal="left" vertical="top"/>
      <protection locked="0"/>
    </xf>
    <xf numFmtId="0" fontId="15" fillId="0" borderId="0" xfId="0" applyFont="1" applyAlignment="1">
      <alignment horizontal="left" vertical="top"/>
    </xf>
    <xf numFmtId="0" fontId="4" fillId="0" borderId="0" xfId="0" applyFont="1" applyFill="1" applyAlignment="1">
      <alignment vertical="top"/>
    </xf>
    <xf numFmtId="0" fontId="12" fillId="8" borderId="0" xfId="1" applyFill="1" applyAlignment="1">
      <alignment horizontal="center" vertical="top"/>
    </xf>
    <xf numFmtId="0" fontId="11" fillId="8" borderId="0" xfId="0" applyFont="1" applyFill="1" applyBorder="1" applyAlignment="1">
      <alignment horizontal="center" vertical="top"/>
    </xf>
    <xf numFmtId="0" fontId="4" fillId="8" borderId="0" xfId="0" applyFont="1" applyFill="1" applyBorder="1" applyAlignment="1">
      <alignment horizontal="center" vertical="top"/>
    </xf>
    <xf numFmtId="0" fontId="4" fillId="0" borderId="0" xfId="0" applyFont="1" applyFill="1" applyBorder="1" applyAlignment="1">
      <alignment horizontal="center" vertical="top"/>
    </xf>
    <xf numFmtId="0" fontId="12" fillId="8" borderId="0" xfId="1" applyFill="1" applyBorder="1" applyAlignment="1">
      <alignment horizontal="center" vertical="top"/>
    </xf>
    <xf numFmtId="0" fontId="4" fillId="6" borderId="0" xfId="0" applyFont="1" applyFill="1" applyBorder="1" applyAlignment="1">
      <alignment horizontal="justify" vertical="top" wrapText="1"/>
    </xf>
    <xf numFmtId="0" fontId="4" fillId="0" borderId="0" xfId="0" applyFont="1" applyFill="1" applyBorder="1" applyAlignment="1">
      <alignment horizontal="justify" vertical="top" wrapText="1"/>
    </xf>
    <xf numFmtId="0" fontId="4" fillId="3" borderId="0" xfId="0" applyFont="1" applyFill="1" applyAlignment="1">
      <alignment horizontal="left"/>
    </xf>
    <xf numFmtId="0" fontId="10" fillId="0" borderId="0" xfId="0" applyFont="1" applyAlignment="1">
      <alignment horizontal="center"/>
    </xf>
    <xf numFmtId="0" fontId="4" fillId="6" borderId="0" xfId="0" applyFont="1" applyFill="1" applyAlignment="1" applyProtection="1">
      <alignment horizontal="center"/>
      <protection locked="0"/>
    </xf>
    <xf numFmtId="0" fontId="4" fillId="6" borderId="6" xfId="0" applyFont="1" applyFill="1" applyBorder="1" applyAlignment="1" applyProtection="1">
      <alignment horizontal="center"/>
      <protection locked="0"/>
    </xf>
    <xf numFmtId="0" fontId="4" fillId="6" borderId="7" xfId="0" applyFont="1" applyFill="1" applyBorder="1" applyAlignment="1" applyProtection="1">
      <alignment horizontal="center"/>
      <protection locked="0"/>
    </xf>
    <xf numFmtId="0" fontId="4" fillId="6" borderId="9" xfId="0" applyFont="1" applyFill="1" applyBorder="1" applyAlignment="1" applyProtection="1">
      <alignment horizontal="center"/>
      <protection locked="0"/>
    </xf>
    <xf numFmtId="0" fontId="4" fillId="6" borderId="10" xfId="0" applyFont="1" applyFill="1" applyBorder="1" applyAlignment="1" applyProtection="1">
      <alignment horizontal="center"/>
      <protection locked="0"/>
    </xf>
    <xf numFmtId="0" fontId="4" fillId="6" borderId="11" xfId="0" applyFont="1" applyFill="1" applyBorder="1" applyAlignment="1" applyProtection="1">
      <alignment horizontal="center"/>
      <protection locked="0"/>
    </xf>
    <xf numFmtId="0" fontId="4" fillId="6" borderId="12" xfId="0" applyFont="1" applyFill="1" applyBorder="1" applyAlignment="1" applyProtection="1">
      <alignment horizontal="center"/>
      <protection locked="0"/>
    </xf>
    <xf numFmtId="0" fontId="9" fillId="9" borderId="15" xfId="0" applyFont="1" applyFill="1" applyBorder="1" applyAlignment="1">
      <alignment horizontal="center"/>
    </xf>
    <xf numFmtId="0" fontId="9" fillId="10" borderId="15" xfId="0" applyFont="1" applyFill="1" applyBorder="1" applyAlignment="1">
      <alignment horizontal="center"/>
    </xf>
    <xf numFmtId="0" fontId="16" fillId="6" borderId="0" xfId="0" applyFont="1" applyFill="1" applyBorder="1" applyAlignment="1" applyProtection="1">
      <alignment horizontal="center"/>
      <protection locked="0"/>
    </xf>
    <xf numFmtId="0" fontId="16" fillId="6" borderId="13" xfId="0" applyFont="1" applyFill="1" applyBorder="1" applyAlignment="1" applyProtection="1">
      <alignment horizontal="center"/>
      <protection locked="0"/>
    </xf>
    <xf numFmtId="0" fontId="16" fillId="6" borderId="8" xfId="0" applyFont="1" applyFill="1" applyBorder="1" applyAlignment="1" applyProtection="1">
      <alignment horizontal="center"/>
      <protection locked="0"/>
    </xf>
    <xf numFmtId="0" fontId="16" fillId="6" borderId="14" xfId="0" applyFont="1" applyFill="1" applyBorder="1" applyAlignment="1" applyProtection="1">
      <alignment horizontal="center"/>
      <protection locked="0"/>
    </xf>
    <xf numFmtId="0" fontId="3" fillId="6" borderId="0" xfId="0" applyFont="1" applyFill="1" applyAlignment="1" applyProtection="1">
      <alignment horizontal="center"/>
      <protection locked="0"/>
    </xf>
    <xf numFmtId="0" fontId="3" fillId="6" borderId="11" xfId="0" applyFont="1" applyFill="1" applyBorder="1" applyAlignment="1" applyProtection="1">
      <alignment horizontal="center"/>
      <protection locked="0"/>
    </xf>
    <xf numFmtId="0" fontId="3" fillId="6" borderId="7" xfId="0" applyFont="1" applyFill="1" applyBorder="1" applyAlignment="1" applyProtection="1">
      <alignment horizontal="center"/>
      <protection locked="0"/>
    </xf>
    <xf numFmtId="0" fontId="3" fillId="6" borderId="12" xfId="0" applyFont="1" applyFill="1" applyBorder="1" applyAlignment="1" applyProtection="1">
      <alignment horizontal="center"/>
      <protection locked="0"/>
    </xf>
    <xf numFmtId="0" fontId="3" fillId="6" borderId="0" xfId="0" applyFont="1" applyFill="1" applyBorder="1" applyAlignment="1" applyProtection="1">
      <alignment horizontal="center"/>
      <protection locked="0"/>
    </xf>
    <xf numFmtId="0" fontId="3" fillId="6" borderId="13" xfId="0" applyFont="1" applyFill="1" applyBorder="1" applyAlignment="1" applyProtection="1">
      <alignment horizontal="center"/>
      <protection locked="0"/>
    </xf>
    <xf numFmtId="0" fontId="3" fillId="6" borderId="8" xfId="0" applyFont="1" applyFill="1" applyBorder="1" applyAlignment="1" applyProtection="1">
      <alignment horizontal="center"/>
      <protection locked="0"/>
    </xf>
    <xf numFmtId="0" fontId="3" fillId="6" borderId="14" xfId="0" applyFont="1" applyFill="1" applyBorder="1" applyAlignment="1" applyProtection="1">
      <alignment horizontal="center"/>
      <protection locked="0"/>
    </xf>
    <xf numFmtId="0" fontId="9" fillId="9" borderId="15" xfId="0" applyFont="1" applyFill="1" applyBorder="1" applyAlignment="1">
      <alignment horizontal="right"/>
    </xf>
    <xf numFmtId="0" fontId="10" fillId="0" borderId="0" xfId="0" applyFont="1"/>
    <xf numFmtId="0" fontId="2" fillId="6" borderId="11" xfId="0" applyFont="1" applyFill="1" applyBorder="1" applyAlignment="1" applyProtection="1">
      <alignment horizontal="center"/>
      <protection locked="0"/>
    </xf>
    <xf numFmtId="0" fontId="2" fillId="6" borderId="7" xfId="0" applyFont="1" applyFill="1" applyBorder="1" applyAlignment="1" applyProtection="1">
      <alignment horizontal="center"/>
      <protection locked="0"/>
    </xf>
    <xf numFmtId="0" fontId="2" fillId="6" borderId="12" xfId="0" applyFont="1" applyFill="1" applyBorder="1" applyAlignment="1" applyProtection="1">
      <alignment horizontal="center"/>
      <protection locked="0"/>
    </xf>
    <xf numFmtId="0" fontId="2" fillId="6" borderId="0" xfId="0" applyFont="1" applyFill="1" applyAlignment="1" applyProtection="1">
      <alignment horizontal="center"/>
      <protection locked="0"/>
    </xf>
    <xf numFmtId="0" fontId="9" fillId="10" borderId="15" xfId="0" applyNumberFormat="1" applyFont="1" applyFill="1" applyBorder="1" applyAlignment="1">
      <alignment horizontal="center"/>
    </xf>
    <xf numFmtId="0" fontId="2" fillId="6" borderId="0" xfId="0" applyFont="1" applyFill="1" applyBorder="1" applyAlignment="1" applyProtection="1">
      <alignment horizontal="center"/>
      <protection locked="0"/>
    </xf>
    <xf numFmtId="166" fontId="2" fillId="6" borderId="11" xfId="0" applyNumberFormat="1" applyFont="1" applyFill="1" applyBorder="1" applyAlignment="1" applyProtection="1">
      <alignment horizontal="center"/>
      <protection locked="0"/>
    </xf>
    <xf numFmtId="166" fontId="2" fillId="6" borderId="7" xfId="0" applyNumberFormat="1" applyFont="1" applyFill="1" applyBorder="1" applyAlignment="1" applyProtection="1">
      <alignment horizontal="center"/>
      <protection locked="0"/>
    </xf>
    <xf numFmtId="166" fontId="2" fillId="6" borderId="12" xfId="0" applyNumberFormat="1" applyFont="1" applyFill="1" applyBorder="1" applyAlignment="1" applyProtection="1">
      <alignment horizontal="center"/>
      <protection locked="0"/>
    </xf>
    <xf numFmtId="166" fontId="2" fillId="6" borderId="13" xfId="0" applyNumberFormat="1" applyFont="1" applyFill="1" applyBorder="1" applyAlignment="1" applyProtection="1">
      <alignment horizontal="center"/>
      <protection locked="0"/>
    </xf>
    <xf numFmtId="166" fontId="2" fillId="6" borderId="8" xfId="0" applyNumberFormat="1" applyFont="1" applyFill="1" applyBorder="1" applyAlignment="1" applyProtection="1">
      <alignment horizontal="center"/>
      <protection locked="0"/>
    </xf>
    <xf numFmtId="166" fontId="2" fillId="6" borderId="14" xfId="0" applyNumberFormat="1" applyFont="1" applyFill="1" applyBorder="1" applyAlignment="1" applyProtection="1">
      <alignment horizontal="center"/>
      <protection locked="0"/>
    </xf>
    <xf numFmtId="0" fontId="4" fillId="6" borderId="0" xfId="0" applyFont="1" applyFill="1"/>
    <xf numFmtId="0" fontId="4" fillId="6" borderId="0" xfId="0" applyFont="1" applyFill="1" applyAlignment="1">
      <alignment horizontal="center"/>
    </xf>
    <xf numFmtId="166" fontId="4" fillId="6" borderId="0" xfId="0" applyNumberFormat="1" applyFont="1" applyFill="1" applyAlignment="1">
      <alignment horizontal="center"/>
    </xf>
    <xf numFmtId="0" fontId="4" fillId="6" borderId="0" xfId="0" applyFont="1" applyFill="1" applyAlignment="1">
      <alignment horizontal="left"/>
    </xf>
    <xf numFmtId="165" fontId="10" fillId="6" borderId="0" xfId="0" applyNumberFormat="1" applyFont="1" applyFill="1" applyAlignment="1">
      <alignment horizontal="center"/>
    </xf>
    <xf numFmtId="166" fontId="16" fillId="6" borderId="0" xfId="0" applyNumberFormat="1" applyFont="1" applyFill="1" applyBorder="1" applyAlignment="1">
      <alignment horizontal="center"/>
    </xf>
    <xf numFmtId="0" fontId="16" fillId="6" borderId="0" xfId="0" applyNumberFormat="1" applyFont="1" applyFill="1" applyBorder="1"/>
    <xf numFmtId="0" fontId="16" fillId="6" borderId="0" xfId="0" applyNumberFormat="1" applyFont="1" applyFill="1" applyBorder="1" applyAlignment="1">
      <alignment horizontal="center"/>
    </xf>
    <xf numFmtId="0" fontId="16" fillId="6" borderId="0" xfId="0" applyNumberFormat="1" applyFont="1" applyFill="1" applyBorder="1" applyAlignment="1">
      <alignment horizontal="left"/>
    </xf>
    <xf numFmtId="165" fontId="17" fillId="6" borderId="0" xfId="0" applyNumberFormat="1" applyFont="1" applyFill="1" applyBorder="1" applyAlignment="1">
      <alignment horizontal="center"/>
    </xf>
    <xf numFmtId="166" fontId="3" fillId="6" borderId="0" xfId="0" applyNumberFormat="1" applyFont="1" applyFill="1" applyBorder="1" applyAlignment="1">
      <alignment horizontal="center"/>
    </xf>
    <xf numFmtId="0" fontId="3" fillId="6" borderId="0" xfId="0" applyNumberFormat="1" applyFont="1" applyFill="1" applyBorder="1"/>
    <xf numFmtId="0" fontId="3" fillId="6" borderId="0" xfId="0" applyNumberFormat="1" applyFont="1" applyFill="1" applyBorder="1" applyAlignment="1">
      <alignment horizontal="center"/>
    </xf>
    <xf numFmtId="0" fontId="3" fillId="6" borderId="0" xfId="0" applyNumberFormat="1" applyFont="1" applyFill="1" applyBorder="1" applyAlignment="1">
      <alignment horizontal="left"/>
    </xf>
    <xf numFmtId="165" fontId="10" fillId="6" borderId="0" xfId="0" applyNumberFormat="1" applyFont="1" applyFill="1" applyBorder="1" applyAlignment="1">
      <alignment horizontal="center"/>
    </xf>
    <xf numFmtId="0" fontId="2" fillId="6" borderId="0" xfId="0" applyNumberFormat="1" applyFont="1" applyFill="1"/>
    <xf numFmtId="0" fontId="2" fillId="6" borderId="0" xfId="0" applyNumberFormat="1" applyFont="1" applyFill="1" applyAlignment="1">
      <alignment horizontal="center"/>
    </xf>
    <xf numFmtId="0" fontId="2" fillId="6" borderId="0" xfId="0" applyNumberFormat="1" applyFont="1" applyFill="1" applyAlignment="1">
      <alignment horizontal="left"/>
    </xf>
    <xf numFmtId="166" fontId="2" fillId="6" borderId="0" xfId="0" applyNumberFormat="1" applyFont="1" applyFill="1" applyBorder="1" applyAlignment="1">
      <alignment horizontal="center"/>
    </xf>
    <xf numFmtId="0" fontId="2" fillId="6" borderId="0" xfId="0" applyNumberFormat="1" applyFont="1" applyFill="1" applyBorder="1"/>
    <xf numFmtId="0" fontId="2" fillId="6" borderId="0" xfId="0" applyNumberFormat="1" applyFont="1" applyFill="1" applyBorder="1" applyAlignment="1">
      <alignment horizontal="center"/>
    </xf>
    <xf numFmtId="0" fontId="2" fillId="6" borderId="0" xfId="0" applyNumberFormat="1" applyFont="1" applyFill="1" applyBorder="1" applyAlignment="1">
      <alignment horizontal="left"/>
    </xf>
    <xf numFmtId="0" fontId="3" fillId="6" borderId="0" xfId="0" applyNumberFormat="1" applyFont="1" applyFill="1"/>
    <xf numFmtId="0" fontId="3" fillId="6" borderId="0" xfId="0" applyNumberFormat="1" applyFont="1" applyFill="1" applyAlignment="1">
      <alignment horizontal="center"/>
    </xf>
    <xf numFmtId="0" fontId="3" fillId="6" borderId="0" xfId="0" applyNumberFormat="1" applyFont="1" applyFill="1" applyAlignment="1">
      <alignment horizontal="left"/>
    </xf>
    <xf numFmtId="0" fontId="2" fillId="7" borderId="0" xfId="0" applyNumberFormat="1" applyFont="1" applyFill="1" applyAlignment="1">
      <alignment horizontal="center" vertical="top"/>
    </xf>
    <xf numFmtId="0" fontId="1" fillId="6" borderId="11" xfId="0" applyFont="1" applyFill="1" applyBorder="1" applyAlignment="1" applyProtection="1">
      <alignment horizontal="center"/>
      <protection locked="0"/>
    </xf>
    <xf numFmtId="0" fontId="1" fillId="6" borderId="7"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166" fontId="1" fillId="6" borderId="13" xfId="0" applyNumberFormat="1" applyFont="1" applyFill="1" applyBorder="1" applyAlignment="1" applyProtection="1">
      <alignment horizontal="center"/>
      <protection locked="0"/>
    </xf>
    <xf numFmtId="166" fontId="1" fillId="6" borderId="8" xfId="0" applyNumberFormat="1" applyFont="1" applyFill="1" applyBorder="1" applyAlignment="1" applyProtection="1">
      <alignment horizontal="center"/>
      <protection locked="0"/>
    </xf>
    <xf numFmtId="166" fontId="1" fillId="6" borderId="14" xfId="0" applyNumberFormat="1" applyFont="1" applyFill="1" applyBorder="1" applyAlignment="1" applyProtection="1">
      <alignment horizontal="center"/>
      <protection locked="0"/>
    </xf>
    <xf numFmtId="166" fontId="1" fillId="6" borderId="11" xfId="0" applyNumberFormat="1" applyFont="1" applyFill="1" applyBorder="1" applyAlignment="1" applyProtection="1">
      <alignment horizontal="center"/>
      <protection locked="0"/>
    </xf>
    <xf numFmtId="166" fontId="1" fillId="6" borderId="7" xfId="0" applyNumberFormat="1" applyFont="1" applyFill="1" applyBorder="1" applyAlignment="1" applyProtection="1">
      <alignment horizontal="center"/>
      <protection locked="0"/>
    </xf>
    <xf numFmtId="166" fontId="1" fillId="6" borderId="12" xfId="0" applyNumberFormat="1" applyFont="1" applyFill="1" applyBorder="1" applyAlignment="1" applyProtection="1">
      <alignment horizontal="center"/>
      <protection locked="0"/>
    </xf>
    <xf numFmtId="0" fontId="5" fillId="5" borderId="0" xfId="0" applyFont="1" applyFill="1" applyBorder="1" applyAlignment="1" applyProtection="1">
      <alignment horizontal="left" vertical="top"/>
      <protection locked="0"/>
    </xf>
    <xf numFmtId="0" fontId="5" fillId="5" borderId="5" xfId="0" applyFont="1" applyFill="1" applyBorder="1" applyAlignment="1" applyProtection="1">
      <alignment horizontal="left" vertical="top"/>
      <protection locked="0"/>
    </xf>
    <xf numFmtId="3" fontId="5" fillId="5" borderId="0" xfId="0" applyNumberFormat="1" applyFont="1" applyFill="1" applyBorder="1" applyAlignment="1" applyProtection="1">
      <alignment horizontal="left" vertical="top"/>
      <protection locked="0"/>
    </xf>
    <xf numFmtId="14" fontId="6" fillId="0" borderId="0" xfId="0" applyNumberFormat="1" applyFont="1" applyAlignment="1">
      <alignment horizontal="right"/>
    </xf>
    <xf numFmtId="14" fontId="10" fillId="0" borderId="0" xfId="0" applyNumberFormat="1" applyFont="1" applyAlignment="1">
      <alignment horizontal="right"/>
    </xf>
  </cellXfs>
  <cellStyles count="2">
    <cellStyle name="Hypertextový odkaz" xfId="1" builtinId="8" customBuiltin="1"/>
    <cellStyle name="normální" xfId="0" builtinId="0"/>
  </cellStyles>
  <dxfs count="270">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outline="0">
        <left style="thick">
          <color theme="0"/>
        </left>
        <right/>
        <top/>
        <bottom/>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style="thin">
          <color theme="0" tint="-0.14996795556505021"/>
        </left>
        <right style="thin">
          <color theme="0" tint="-0.14993743705557422"/>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outline="0">
        <left style="thick">
          <color theme="0"/>
        </left>
        <right/>
        <top/>
        <bottom/>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style="thin">
          <color theme="0" tint="-0.14996795556505021"/>
        </left>
        <right style="thin">
          <color theme="0" tint="-0.14993743705557422"/>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outline="0">
        <left style="thick">
          <color theme="0"/>
        </left>
        <right/>
        <top/>
        <bottom/>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border diagonalUp="0" diagonalDown="0" outline="0">
        <left/>
        <right style="thin">
          <color theme="0" tint="-0.14996795556505021"/>
        </right>
        <top style="thin">
          <color theme="0" tint="-0.14996795556505021"/>
        </top>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i val="0"/>
        <strike val="0"/>
        <condense val="0"/>
        <extend val="0"/>
        <outline val="0"/>
        <shadow val="0"/>
        <u val="none"/>
        <vertAlign val="baseline"/>
        <sz val="10"/>
        <color theme="1"/>
        <name val="Calibri"/>
        <scheme val="minor"/>
      </font>
      <numFmt numFmtId="165" formatCode="[h]:mm:ss;@"/>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rgb="FFC00000"/>
        </patternFill>
      </fill>
      <alignment horizontal="center" vertical="bottom" textRotation="0" wrapText="0" indent="0" relativeIndent="255" justifyLastLine="0" shrinkToFit="0" readingOrder="0"/>
      <border diagonalUp="0" diagonalDown="0">
        <left/>
        <right/>
        <top style="hair">
          <color theme="0"/>
        </top>
        <bottom style="hair">
          <color theme="0"/>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horizontal="center" vertical="bottom" textRotation="0" wrapText="0" indent="0" relativeIndent="255" justifyLastLine="0" shrinkToFit="0" readingOrder="0"/>
      <border diagonalUp="0" diagonalDown="0">
        <left/>
        <right/>
        <top style="hair">
          <color theme="0"/>
        </top>
        <bottom style="hair">
          <color theme="0"/>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6" tint="-0.499984740745262"/>
        <name val="Calibri"/>
        <scheme val="minor"/>
      </font>
    </dxf>
    <dxf>
      <font>
        <b val="0"/>
        <i val="0"/>
        <strike val="0"/>
        <condense val="0"/>
        <extend val="0"/>
        <outline val="0"/>
        <shadow val="0"/>
        <u val="none"/>
        <vertAlign val="baseline"/>
        <sz val="10"/>
        <color theme="1"/>
        <name val="Calibri"/>
        <scheme val="minor"/>
      </font>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patternFill>
      </fill>
    </dxf>
    <dxf>
      <font>
        <color theme="0"/>
      </font>
      <fill>
        <patternFill>
          <bgColor theme="0" tint="-0.24994659260841701"/>
        </patternFill>
      </fill>
    </dxf>
    <dxf>
      <font>
        <b/>
        <i val="0"/>
        <strike val="0"/>
        <condense val="0"/>
        <extend val="0"/>
        <outline val="0"/>
        <shadow val="0"/>
        <u val="none"/>
        <vertAlign val="baseline"/>
        <sz val="10"/>
        <color theme="1"/>
        <name val="Calibri"/>
        <scheme val="minor"/>
      </font>
      <fill>
        <patternFill patternType="solid">
          <fgColor indexed="64"/>
          <bgColor theme="6" tint="0.79998168889431442"/>
        </patternFill>
      </fill>
      <alignment horizontal="center" vertical="top" textRotation="0" wrapText="0" indent="0" relativeIndent="255"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6" tint="0.79998168889431442"/>
        </patternFill>
      </fill>
      <alignment horizontal="center" vertical="top"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top"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top" textRotation="0" wrapText="0" indent="0" relativeIndent="255" justifyLastLine="0" shrinkToFit="0" readingOrder="0"/>
    </dxf>
    <dxf>
      <font>
        <b val="0"/>
        <i val="0"/>
        <strike val="0"/>
        <condense val="0"/>
        <extend val="0"/>
        <outline val="0"/>
        <shadow val="0"/>
        <u val="none"/>
        <vertAlign val="baseline"/>
        <sz val="10"/>
        <color theme="1"/>
        <name val="Calibri"/>
        <scheme val="minor"/>
      </font>
      <alignment vertical="top" textRotation="0" wrapText="0" justifyLastLine="0" shrinkToFit="0" readingOrder="0"/>
    </dxf>
    <dxf>
      <font>
        <b val="0"/>
        <i val="0"/>
        <strike val="0"/>
        <condense val="0"/>
        <extend val="0"/>
        <outline val="0"/>
        <shadow val="0"/>
        <u val="none"/>
        <vertAlign val="baseline"/>
        <sz val="10"/>
        <color theme="1"/>
        <name val="Calibri"/>
        <scheme val="minor"/>
      </font>
      <alignment vertical="top" textRotation="0" wrapText="0" justifyLastLine="0" shrinkToFit="0" readingOrder="0"/>
    </dxf>
    <dxf>
      <font>
        <color rgb="FFC0000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thin">
          <color theme="1"/>
        </top>
      </border>
    </dxf>
    <dxf>
      <font>
        <b/>
        <color theme="1"/>
      </font>
      <border>
        <bottom style="thin">
          <color theme="1"/>
        </bottom>
      </border>
    </dxf>
    <dxf>
      <font>
        <color theme="1"/>
      </font>
      <border>
        <top style="thin">
          <color theme="1"/>
        </top>
        <bottom style="thin">
          <color theme="1"/>
        </bottom>
        <horizontal style="thin">
          <color rgb="FFDFE3E8"/>
        </horizontal>
      </border>
    </dxf>
  </dxfs>
  <tableStyles count="1" defaultTableStyle="TableStyleMedium2" defaultPivotStyle="PivotStyleLight16">
    <tableStyle name="Grey" pivot="0" count="7">
      <tableStyleElement type="wholeTable" dxfId="269"/>
      <tableStyleElement type="headerRow" dxfId="268"/>
      <tableStyleElement type="totalRow" dxfId="267"/>
      <tableStyleElement type="firstColumn" dxfId="266"/>
      <tableStyleElement type="lastColumn" dxfId="265"/>
      <tableStyleElement type="firstRowStripe" dxfId="264"/>
      <tableStyleElement type="firstColumnStripe" dxfId="263"/>
    </tableStyle>
  </tableStyles>
  <colors>
    <mruColors>
      <color rgb="FFF6E7E6"/>
      <color rgb="FFDFE3E8"/>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tables/table1.xml><?xml version="1.0" encoding="utf-8"?>
<table xmlns="http://schemas.openxmlformats.org/spreadsheetml/2006/main" id="1" name="Tabulka1" displayName="Tabulka1" ref="B17:E113" totalsRowShown="0" headerRowDxfId="258" dataDxfId="257">
  <autoFilter ref="B17:E113"/>
  <tableColumns count="4">
    <tableColumn id="2" name="ročník" dataDxfId="256">
      <calculatedColumnFormula>IF(ISBLANK('1. Index'!$C$13),"-",IF(B17="ročník",YEAR('1. Index'!$C$13)-1,B17-1))</calculatedColumnFormula>
    </tableColumn>
    <tableColumn id="3" name="věk" dataDxfId="255">
      <calculatedColumnFormula>IF(Tabulka1[[#This Row],[ročník]]="-","-",YEAR(TODAY())-B18)</calculatedColumnFormula>
    </tableColumn>
    <tableColumn id="4" name="M kategorie" dataDxfId="254"/>
    <tableColumn id="5" name="Z kategorie" dataDxfId="253"/>
  </tableColumns>
  <tableStyleInfo name="Grey" showFirstColumn="0" showLastColumn="0" showRowStripes="0" showColumnStripes="0"/>
</table>
</file>

<file path=xl/tables/table10.xml><?xml version="1.0" encoding="utf-8"?>
<table xmlns="http://schemas.openxmlformats.org/spreadsheetml/2006/main" id="5" name="Tabulka46" displayName="Tabulka46" ref="B39:M64" totalsRowShown="0" headerRowDxfId="122" dataDxfId="121">
  <tableColumns count="12">
    <tableColumn id="1" name="pořadí" dataDxfId="120">
      <calculatedColumnFormula>IF(B39="pořadí",1,IF(AND(J40=99,K40=99,L40=99),"DNF",IF(D40="-"," ",B39+1)))</calculatedColumnFormula>
    </tableColumn>
    <tableColumn id="2" name="start. č." dataDxfId="119"/>
    <tableColumn id="3" name="příjmení a jméno" dataDxfId="118">
      <calculatedColumnFormula>IF(ISBLANK(Tabulka46[[#This Row],[start. č.]]),"-",IF(ISERROR(VLOOKUP(Tabulka46[[#This Row],[start. č.]],'3. REGISTRACE'!B:F,2,0)),"start. č. nebylo registrováno!",VLOOKUP(Tabulka46[[#This Row],[start. č.]],'3. REGISTRACE'!B:F,2,0)))</calculatedColumnFormula>
    </tableColumn>
    <tableColumn id="4" name="ročník" dataDxfId="117">
      <calculatedColumnFormula>IF(ISBLANK(Tabulka46[[#This Row],[start. č.]]),"-",IF(ISERROR(VLOOKUP(Tabulka46[[#This Row],[start. č.]],'3. REGISTRACE'!B:F,3,0)),"-",VLOOKUP(Tabulka46[[#This Row],[start. č.]],'3. REGISTRACE'!B:F,3,0)))</calculatedColumnFormula>
    </tableColumn>
    <tableColumn id="5" name="klub" dataDxfId="116">
      <calculatedColumnFormula>IF(ISBLANK(Tabulka46[[#This Row],[start. č.]]),"-",IF(Tabulka46[[#This Row],[příjmení a jméno]]="start. č. nebylo registrováno!","-",IF(VLOOKUP(Tabulka46[[#This Row],[start. č.]],'3. REGISTRACE'!B:F,4,0)=0,"-",VLOOKUP(Tabulka46[[#This Row],[start. č.]],'3. REGISTRACE'!B:F,4,0))))</calculatedColumnFormula>
    </tableColumn>
    <tableColumn id="6" name="m/ž" dataDxfId="115">
      <calculatedColumnFormula>IF(ISBLANK(Tabulka46[[#This Row],[start. č.]]),"-",IF(Tabulka46[[#This Row],[příjmení a jméno]]="start. č. nebylo registrováno!","-",IF(VLOOKUP(Tabulka46[[#This Row],[start. č.]],'3. REGISTRACE'!B:F,5,0)=0,"-",VLOOKUP(Tabulka46[[#This Row],[start. č.]],'3. REGISTRACE'!B:F,5,0))))</calculatedColumnFormula>
    </tableColumn>
    <tableColumn id="10" name="čas" dataDxfId="114">
      <calculatedColumnFormula>IF(OR(Tabulka46[[#This Row],[pořadí]]="DNF",Tabulka46[[#This Row],[pořadí]]=" "),"-",TIME(Tabulka46[[#This Row],[hod]],Tabulka46[[#This Row],[min]],Tabulka46[[#This Row],[sek]]))</calculatedColumnFormula>
    </tableColumn>
    <tableColumn id="11" name="kategorie" dataDxfId="113">
      <calculatedColumnFormula>IF(ISBLANK(Tabulka46[[#This Row],[start. č.]]),"-",IF(Tabulka46[[#This Row],[příjmení a jméno]]="start. č. nebylo registrováno!","-",IF(VLOOKUP(Tabulka46[[#This Row],[start. č.]],'3. REGISTRACE'!B:G,6,0)=0,"-",VLOOKUP(Tabulka46[[#This Row],[start. č.]],'3. REGISTRACE'!B:G,6,0))))</calculatedColumnFormula>
    </tableColumn>
    <tableColumn id="7" name="hod" dataDxfId="112"/>
    <tableColumn id="8" name="min" dataDxfId="111"/>
    <tableColumn id="9" name="sek" dataDxfId="110"/>
    <tableColumn id="13" name="check čas" dataDxfId="109">
      <calculatedColumnFormula>IF(AND(ISBLANK(J40),ISBLANK(K40),ISBLANK(L40)),"-",IF(H40&gt;=MAX(H$40:H40),"ok","chyba!!!"))</calculatedColumnFormula>
    </tableColumn>
  </tableColumns>
  <tableStyleInfo name="Grey" showFirstColumn="0" showLastColumn="0" showRowStripes="0" showColumnStripes="0"/>
</table>
</file>

<file path=xl/tables/table11.xml><?xml version="1.0" encoding="utf-8"?>
<table xmlns="http://schemas.openxmlformats.org/spreadsheetml/2006/main" id="14" name="Tabulka41215" displayName="Tabulka41215" ref="B8:M33" totalsRowShown="0" headerRowDxfId="103" dataDxfId="102">
  <autoFilter ref="B8:M33"/>
  <tableColumns count="12">
    <tableColumn id="1" name="pořadí" dataDxfId="101">
      <calculatedColumnFormula>IF(B8="pořadí",1,IF(AND(J9=99,K9=99,L9=99),"DNF",IF(D9="-"," ",B8+1)))</calculatedColumnFormula>
    </tableColumn>
    <tableColumn id="2" name="start. č." dataDxfId="100"/>
    <tableColumn id="3" name="příjmení a jméno" dataDxfId="99">
      <calculatedColumnFormula>IF(ISBLANK(Tabulka41215[[#This Row],[start. č.]]),"-",IF(ISERROR(VLOOKUP(Tabulka41215[[#This Row],[start. č.]],'3. REGISTRACE'!B:F,2,0)),"start. č. nebylo registrováno!",VLOOKUP(Tabulka41215[[#This Row],[start. č.]],'3. REGISTRACE'!B:F,2,0)))</calculatedColumnFormula>
    </tableColumn>
    <tableColumn id="4" name="ročník" dataDxfId="98">
      <calculatedColumnFormula>IF(ISBLANK(Tabulka41215[[#This Row],[start. č.]]),"-",IF(ISERROR(VLOOKUP(Tabulka41215[[#This Row],[start. č.]],'3. REGISTRACE'!B:F,3,0)),"-",VLOOKUP(Tabulka41215[[#This Row],[start. č.]],'3. REGISTRACE'!B:F,3,0)))</calculatedColumnFormula>
    </tableColumn>
    <tableColumn id="5" name="klub" dataDxfId="97">
      <calculatedColumnFormula>IF(ISBLANK(Tabulka41215[[#This Row],[start. č.]]),"-",IF(Tabulka41215[[#This Row],[příjmení a jméno]]="start. č. nebylo registrováno!","-",IF(VLOOKUP(Tabulka41215[[#This Row],[start. č.]],'3. REGISTRACE'!B:F,4,0)=0,"-",VLOOKUP(Tabulka41215[[#This Row],[start. č.]],'3. REGISTRACE'!B:F,4,0))))</calculatedColumnFormula>
    </tableColumn>
    <tableColumn id="6" name="m/ž" dataDxfId="96">
      <calculatedColumnFormula>IF(ISBLANK(Tabulka41215[[#This Row],[start. č.]]),"-",IF(Tabulka41215[[#This Row],[příjmení a jméno]]="start. č. nebylo registrováno!","-",IF(VLOOKUP(Tabulka41215[[#This Row],[start. č.]],'3. REGISTRACE'!B:F,5,0)=0,"-",VLOOKUP(Tabulka41215[[#This Row],[start. č.]],'3. REGISTRACE'!B:F,5,0))))</calculatedColumnFormula>
    </tableColumn>
    <tableColumn id="10" name="čas" dataDxfId="95">
      <calculatedColumnFormula>IF(OR(Tabulka41215[[#This Row],[pořadí]]="DNF",Tabulka41215[[#This Row],[pořadí]]=" "),"-",TIME(Tabulka41215[[#This Row],[hod]],Tabulka41215[[#This Row],[min]],Tabulka41215[[#This Row],[sek]]))</calculatedColumnFormula>
    </tableColumn>
    <tableColumn id="11" name="kategorie" dataDxfId="94">
      <calculatedColumnFormula>IF(ISBLANK(Tabulka41215[[#This Row],[start. č.]]),"-",IF(Tabulka41215[[#This Row],[příjmení a jméno]]="start. č. nebylo registrováno!","-",IF(VLOOKUP(Tabulka41215[[#This Row],[start. č.]],'3. REGISTRACE'!B:G,6,0)=0,"-",VLOOKUP(Tabulka41215[[#This Row],[start. č.]],'3. REGISTRACE'!B:G,6,0))))</calculatedColumnFormula>
    </tableColumn>
    <tableColumn id="7" name="hod" dataDxfId="93"/>
    <tableColumn id="8" name="min" dataDxfId="92"/>
    <tableColumn id="9" name="sek" dataDxfId="91"/>
    <tableColumn id="13" name="check čas" dataDxfId="90">
      <calculatedColumnFormula>IF(AND(ISBLANK(J9),ISBLANK(K9),ISBLANK(L9)),"-",IF(H9&gt;=MAX(H$9:H9),"ok","chyba!!!"))</calculatedColumnFormula>
    </tableColumn>
  </tableColumns>
  <tableStyleInfo name="Grey" showFirstColumn="0" showLastColumn="0" showRowStripes="0" showColumnStripes="0"/>
</table>
</file>

<file path=xl/tables/table12.xml><?xml version="1.0" encoding="utf-8"?>
<table xmlns="http://schemas.openxmlformats.org/spreadsheetml/2006/main" id="15" name="Tabulka41216" displayName="Tabulka41216" ref="B39:M64" totalsRowShown="0" headerRowDxfId="89" dataDxfId="88">
  <autoFilter ref="B39:M64"/>
  <sortState ref="B40:M42">
    <sortCondition ref="H40:H42"/>
  </sortState>
  <tableColumns count="12">
    <tableColumn id="1" name="pořadí" dataDxfId="87">
      <calculatedColumnFormula>IF(B39="pořadí",1,IF(AND(J40=99,K40=99,L40=99),"DNF",IF(D40="-"," ",B39+1)))</calculatedColumnFormula>
    </tableColumn>
    <tableColumn id="2" name="start. č." dataDxfId="86"/>
    <tableColumn id="3" name="příjmení a jméno" dataDxfId="85">
      <calculatedColumnFormula>IF(ISBLANK(Tabulka41216[[#This Row],[start. č.]]),"-",IF(ISERROR(VLOOKUP(Tabulka41216[[#This Row],[start. č.]],'3. REGISTRACE'!B:F,2,0)),"start. č. nebylo registrováno!",VLOOKUP(Tabulka41216[[#This Row],[start. č.]],'3. REGISTRACE'!B:F,2,0)))</calculatedColumnFormula>
    </tableColumn>
    <tableColumn id="4" name="ročník" dataDxfId="84">
      <calculatedColumnFormula>IF(ISBLANK(Tabulka41216[[#This Row],[start. č.]]),"-",IF(ISERROR(VLOOKUP(Tabulka41216[[#This Row],[start. č.]],'3. REGISTRACE'!B:F,3,0)),"-",VLOOKUP(Tabulka41216[[#This Row],[start. č.]],'3. REGISTRACE'!B:F,3,0)))</calculatedColumnFormula>
    </tableColumn>
    <tableColumn id="5" name="klub" dataDxfId="83">
      <calculatedColumnFormula>IF(ISBLANK(Tabulka41216[[#This Row],[start. č.]]),"-",IF(Tabulka41216[[#This Row],[příjmení a jméno]]="start. č. nebylo registrováno!","-",IF(VLOOKUP(Tabulka41216[[#This Row],[start. č.]],'3. REGISTRACE'!B:F,4,0)=0,"-",VLOOKUP(Tabulka41216[[#This Row],[start. č.]],'3. REGISTRACE'!B:F,4,0))))</calculatedColumnFormula>
    </tableColumn>
    <tableColumn id="6" name="m/ž" dataDxfId="82">
      <calculatedColumnFormula>IF(ISBLANK(Tabulka41216[[#This Row],[start. č.]]),"-",IF(Tabulka41216[[#This Row],[příjmení a jméno]]="start. č. nebylo registrováno!","-",IF(VLOOKUP(Tabulka41216[[#This Row],[start. č.]],'3. REGISTRACE'!B:F,5,0)=0,"-",VLOOKUP(Tabulka41216[[#This Row],[start. č.]],'3. REGISTRACE'!B:F,5,0))))</calculatedColumnFormula>
    </tableColumn>
    <tableColumn id="10" name="čas" dataDxfId="81">
      <calculatedColumnFormula>IF(OR(Tabulka41216[[#This Row],[pořadí]]="DNF",Tabulka41216[[#This Row],[pořadí]]=" "),"-",TIME(Tabulka41216[[#This Row],[hod]],Tabulka41216[[#This Row],[min]],Tabulka41216[[#This Row],[sek]]))</calculatedColumnFormula>
    </tableColumn>
    <tableColumn id="11" name="kategorie" dataDxfId="80">
      <calculatedColumnFormula>IF(ISBLANK(Tabulka41216[[#This Row],[start. č.]]),"-",IF(Tabulka41216[[#This Row],[příjmení a jméno]]="start. č. nebylo registrováno!","-",IF(VLOOKUP(Tabulka41216[[#This Row],[start. č.]],'3. REGISTRACE'!B:G,6,0)=0,"-",VLOOKUP(Tabulka41216[[#This Row],[start. č.]],'3. REGISTRACE'!B:G,6,0))))</calculatedColumnFormula>
    </tableColumn>
    <tableColumn id="7" name="hod" dataDxfId="79"/>
    <tableColumn id="8" name="min" dataDxfId="78"/>
    <tableColumn id="9" name="sek" dataDxfId="77"/>
    <tableColumn id="13" name="check čas" dataDxfId="76">
      <calculatedColumnFormula>IF(AND(ISBLANK(J40),ISBLANK(K40),ISBLANK(L40)),"-",IF(H40&gt;=MAX(H$40:H40),"ok","chyba!!!"))</calculatedColumnFormula>
    </tableColumn>
  </tableColumns>
  <tableStyleInfo name="Grey" showFirstColumn="0" showLastColumn="0" showRowStripes="0" showColumnStripes="0"/>
</table>
</file>

<file path=xl/tables/table13.xml><?xml version="1.0" encoding="utf-8"?>
<table xmlns="http://schemas.openxmlformats.org/spreadsheetml/2006/main" id="16" name="Tabulka41217" displayName="Tabulka41217" ref="B8:M33" totalsRowShown="0" headerRowDxfId="65" dataDxfId="64">
  <autoFilter ref="B8:M33"/>
  <tableColumns count="12">
    <tableColumn id="1" name="pořadí" dataDxfId="63">
      <calculatedColumnFormula>IF(B8="pořadí",1,IF(AND(J9=99,K9=99,L9=99),"DNF",IF(D9="-"," ",B8+1)))</calculatedColumnFormula>
    </tableColumn>
    <tableColumn id="2" name="start. č." dataDxfId="62"/>
    <tableColumn id="3" name="příjmení a jméno" dataDxfId="61">
      <calculatedColumnFormula>IF(ISBLANK(Tabulka41217[[#This Row],[start. č.]]),"-",IF(ISERROR(VLOOKUP(Tabulka41217[[#This Row],[start. č.]],'3. REGISTRACE'!B:F,2,0)),"start. č. nebylo registrováno!",VLOOKUP(Tabulka41217[[#This Row],[start. č.]],'3. REGISTRACE'!B:F,2,0)))</calculatedColumnFormula>
    </tableColumn>
    <tableColumn id="4" name="ročník" dataDxfId="60">
      <calculatedColumnFormula>IF(ISBLANK(Tabulka41217[[#This Row],[start. č.]]),"-",IF(ISERROR(VLOOKUP(Tabulka41217[[#This Row],[start. č.]],'3. REGISTRACE'!B:F,3,0)),"-",VLOOKUP(Tabulka41217[[#This Row],[start. č.]],'3. REGISTRACE'!B:F,3,0)))</calculatedColumnFormula>
    </tableColumn>
    <tableColumn id="5" name="klub" dataDxfId="59">
      <calculatedColumnFormula>IF(ISBLANK(Tabulka41217[[#This Row],[start. č.]]),"-",IF(Tabulka41217[[#This Row],[příjmení a jméno]]="start. č. nebylo registrováno!","-",IF(VLOOKUP(Tabulka41217[[#This Row],[start. č.]],'3. REGISTRACE'!B:F,4,0)=0,"-",VLOOKUP(Tabulka41217[[#This Row],[start. č.]],'3. REGISTRACE'!B:F,4,0))))</calculatedColumnFormula>
    </tableColumn>
    <tableColumn id="6" name="m/ž" dataDxfId="58">
      <calculatedColumnFormula>IF(ISBLANK(Tabulka41217[[#This Row],[start. č.]]),"-",IF(Tabulka41217[[#This Row],[příjmení a jméno]]="start. č. nebylo registrováno!","-",IF(VLOOKUP(Tabulka41217[[#This Row],[start. č.]],'3. REGISTRACE'!B:F,5,0)=0,"-",VLOOKUP(Tabulka41217[[#This Row],[start. č.]],'3. REGISTRACE'!B:F,5,0))))</calculatedColumnFormula>
    </tableColumn>
    <tableColumn id="10" name="čas" dataDxfId="57">
      <calculatedColumnFormula>IF(OR(Tabulka41217[[#This Row],[pořadí]]="DNF",Tabulka41217[[#This Row],[pořadí]]=" "),"-",TIME(Tabulka41217[[#This Row],[hod]],Tabulka41217[[#This Row],[min]],Tabulka41217[[#This Row],[sek]]))</calculatedColumnFormula>
    </tableColumn>
    <tableColumn id="11" name="kategorie" dataDxfId="56">
      <calculatedColumnFormula>IF(ISBLANK(Tabulka41217[[#This Row],[start. č.]]),"-",IF(Tabulka41217[[#This Row],[příjmení a jméno]]="start. č. nebylo registrováno!","-",IF(VLOOKUP(Tabulka41217[[#This Row],[start. č.]],'3. REGISTRACE'!B:G,6,0)=0,"-",VLOOKUP(Tabulka41217[[#This Row],[start. č.]],'3. REGISTRACE'!B:G,6,0))))</calculatedColumnFormula>
    </tableColumn>
    <tableColumn id="7" name="hod" dataDxfId="55"/>
    <tableColumn id="8" name="min" dataDxfId="54"/>
    <tableColumn id="9" name="sek" dataDxfId="53"/>
    <tableColumn id="13" name="check čas" dataDxfId="52">
      <calculatedColumnFormula>IF(AND(ISBLANK(J9),ISBLANK(K9),ISBLANK(L9)),"-",IF(H9&gt;=MAX(H$9:H9),"ok","chyba!!!"))</calculatedColumnFormula>
    </tableColumn>
  </tableColumns>
  <tableStyleInfo name="Grey" showFirstColumn="0" showLastColumn="0" showRowStripes="0" showColumnStripes="0"/>
</table>
</file>

<file path=xl/tables/table14.xml><?xml version="1.0" encoding="utf-8"?>
<table xmlns="http://schemas.openxmlformats.org/spreadsheetml/2006/main" id="17" name="Tabulka4121718" displayName="Tabulka4121718" ref="B39:M64" totalsRowShown="0" headerRowDxfId="51" dataDxfId="50">
  <autoFilter ref="B39:M64"/>
  <tableColumns count="12">
    <tableColumn id="1" name="pořadí" dataDxfId="49">
      <calculatedColumnFormula>IF(B39="pořadí",1,IF(AND(J40=99,K40=99,L40=99),"DNF",IF(D40="-"," ",B39+1)))</calculatedColumnFormula>
    </tableColumn>
    <tableColumn id="2" name="start. č." dataDxfId="48"/>
    <tableColumn id="3" name="příjmení a jméno" dataDxfId="47">
      <calculatedColumnFormula>IF(ISBLANK(Tabulka4121718[[#This Row],[start. č.]]),"-",IF(ISERROR(VLOOKUP(Tabulka4121718[[#This Row],[start. č.]],'3. REGISTRACE'!B:F,2,0)),"start. č. nebylo registrováno!",VLOOKUP(Tabulka4121718[[#This Row],[start. č.]],'3. REGISTRACE'!B:F,2,0)))</calculatedColumnFormula>
    </tableColumn>
    <tableColumn id="4" name="ročník" dataDxfId="46">
      <calculatedColumnFormula>IF(ISBLANK(Tabulka4121718[[#This Row],[start. č.]]),"-",IF(ISERROR(VLOOKUP(Tabulka4121718[[#This Row],[start. č.]],'3. REGISTRACE'!B:F,3,0)),"-",VLOOKUP(Tabulka4121718[[#This Row],[start. č.]],'3. REGISTRACE'!B:F,3,0)))</calculatedColumnFormula>
    </tableColumn>
    <tableColumn id="5" name="klub" dataDxfId="45">
      <calculatedColumnFormula>IF(ISBLANK(Tabulka4121718[[#This Row],[start. č.]]),"-",IF(Tabulka4121718[[#This Row],[příjmení a jméno]]="start. č. nebylo registrováno!","-",IF(VLOOKUP(Tabulka4121718[[#This Row],[start. č.]],'3. REGISTRACE'!B:F,4,0)=0,"-",VLOOKUP(Tabulka4121718[[#This Row],[start. č.]],'3. REGISTRACE'!B:F,4,0))))</calculatedColumnFormula>
    </tableColumn>
    <tableColumn id="6" name="m/ž" dataDxfId="44">
      <calculatedColumnFormula>IF(ISBLANK(Tabulka4121718[[#This Row],[start. č.]]),"-",IF(Tabulka4121718[[#This Row],[příjmení a jméno]]="start. č. nebylo registrováno!","-",IF(VLOOKUP(Tabulka4121718[[#This Row],[start. č.]],'3. REGISTRACE'!B:F,5,0)=0,"-",VLOOKUP(Tabulka4121718[[#This Row],[start. č.]],'3. REGISTRACE'!B:F,5,0))))</calculatedColumnFormula>
    </tableColumn>
    <tableColumn id="10" name="čas" dataDxfId="43">
      <calculatedColumnFormula>IF(OR(Tabulka4121718[[#This Row],[pořadí]]="DNF",Tabulka4121718[[#This Row],[pořadí]]=" "),"-",TIME(Tabulka4121718[[#This Row],[hod]],Tabulka4121718[[#This Row],[min]],Tabulka4121718[[#This Row],[sek]]))</calculatedColumnFormula>
    </tableColumn>
    <tableColumn id="11" name="kategorie" dataDxfId="42">
      <calculatedColumnFormula>IF(ISBLANK(Tabulka4121718[[#This Row],[start. č.]]),"-",IF(Tabulka4121718[[#This Row],[příjmení a jméno]]="start. č. nebylo registrováno!","-",IF(VLOOKUP(Tabulka4121718[[#This Row],[start. č.]],'3. REGISTRACE'!B:G,6,0)=0,"-",VLOOKUP(Tabulka4121718[[#This Row],[start. č.]],'3. REGISTRACE'!B:G,6,0))))</calculatedColumnFormula>
    </tableColumn>
    <tableColumn id="7" name="hod" dataDxfId="41"/>
    <tableColumn id="8" name="min" dataDxfId="40"/>
    <tableColumn id="9" name="sek" dataDxfId="39"/>
    <tableColumn id="13" name="check čas" dataDxfId="38">
      <calculatedColumnFormula>IF(AND(ISBLANK(J40),ISBLANK(K40),ISBLANK(L40)),"-",IF(H40&gt;=MAX(H$40:H40),"ok","chyba!!!"))</calculatedColumnFormula>
    </tableColumn>
  </tableColumns>
  <tableStyleInfo name="Grey" showFirstColumn="0" showLastColumn="0" showRowStripes="0" showColumnStripes="0"/>
</table>
</file>

<file path=xl/tables/table15.xml><?xml version="1.0" encoding="utf-8"?>
<table xmlns="http://schemas.openxmlformats.org/spreadsheetml/2006/main" id="18" name="Tabulka4121719" displayName="Tabulka4121719" ref="B8:M33" totalsRowShown="0" headerRowDxfId="27" dataDxfId="26">
  <autoFilter ref="B8:M33"/>
  <tableColumns count="12">
    <tableColumn id="1" name="pořadí" dataDxfId="25">
      <calculatedColumnFormula>IF(B8="pořadí",1,IF(AND(J9=99,K9=99,L9=99),"DNF",IF(D9="-"," ",B8+1)))</calculatedColumnFormula>
    </tableColumn>
    <tableColumn id="2" name="start. č." dataDxfId="24"/>
    <tableColumn id="3" name="příjmení a jméno" dataDxfId="23">
      <calculatedColumnFormula>IF(ISBLANK(Tabulka4121719[[#This Row],[start. č.]]),"-",IF(ISERROR(VLOOKUP(Tabulka4121719[[#This Row],[start. č.]],'3. REGISTRACE'!B:F,2,0)),"start. č. nebylo registrováno!",VLOOKUP(Tabulka4121719[[#This Row],[start. č.]],'3. REGISTRACE'!B:F,2,0)))</calculatedColumnFormula>
    </tableColumn>
    <tableColumn id="4" name="ročník" dataDxfId="22">
      <calculatedColumnFormula>IF(ISBLANK(Tabulka4121719[[#This Row],[start. č.]]),"-",IF(ISERROR(VLOOKUP(Tabulka4121719[[#This Row],[start. č.]],'3. REGISTRACE'!B:F,3,0)),"-",VLOOKUP(Tabulka4121719[[#This Row],[start. č.]],'3. REGISTRACE'!B:F,3,0)))</calculatedColumnFormula>
    </tableColumn>
    <tableColumn id="5" name="klub" dataDxfId="21">
      <calculatedColumnFormula>IF(ISBLANK(Tabulka4121719[[#This Row],[start. č.]]),"-",IF(Tabulka4121719[[#This Row],[příjmení a jméno]]="start. č. nebylo registrováno!","-",IF(VLOOKUP(Tabulka4121719[[#This Row],[start. č.]],'3. REGISTRACE'!B:F,4,0)=0,"-",VLOOKUP(Tabulka4121719[[#This Row],[start. č.]],'3. REGISTRACE'!B:F,4,0))))</calculatedColumnFormula>
    </tableColumn>
    <tableColumn id="6" name="m/ž" dataDxfId="20">
      <calculatedColumnFormula>IF(ISBLANK(Tabulka4121719[[#This Row],[start. č.]]),"-",IF(Tabulka4121719[[#This Row],[příjmení a jméno]]="start. č. nebylo registrováno!","-",IF(VLOOKUP(Tabulka4121719[[#This Row],[start. č.]],'3. REGISTRACE'!B:F,5,0)=0,"-",VLOOKUP(Tabulka4121719[[#This Row],[start. č.]],'3. REGISTRACE'!B:F,5,0))))</calculatedColumnFormula>
    </tableColumn>
    <tableColumn id="10" name="čas" dataDxfId="19">
      <calculatedColumnFormula>IF(OR(Tabulka4121719[[#This Row],[pořadí]]="DNF",Tabulka4121719[[#This Row],[pořadí]]=" "),"-",TIME(Tabulka4121719[[#This Row],[hod]],Tabulka4121719[[#This Row],[min]],Tabulka4121719[[#This Row],[sek]]))</calculatedColumnFormula>
    </tableColumn>
    <tableColumn id="11" name="kategorie" dataDxfId="18">
      <calculatedColumnFormula>IF(ISBLANK(Tabulka4121719[[#This Row],[start. č.]]),"-",IF(Tabulka4121719[[#This Row],[příjmení a jméno]]="start. č. nebylo registrováno!","-",IF(VLOOKUP(Tabulka4121719[[#This Row],[start. č.]],'3. REGISTRACE'!B:G,6,0)=0,"-",VLOOKUP(Tabulka4121719[[#This Row],[start. č.]],'3. REGISTRACE'!B:G,6,0))))</calculatedColumnFormula>
    </tableColumn>
    <tableColumn id="7" name="hod" dataDxfId="17"/>
    <tableColumn id="8" name="min" dataDxfId="16"/>
    <tableColumn id="9" name="sek" dataDxfId="15"/>
    <tableColumn id="13" name="check čas" dataDxfId="14">
      <calculatedColumnFormula>IF(AND(ISBLANK(J9),ISBLANK(K9),ISBLANK(L9)),"-",IF(H9&gt;=MAX(H$9:H33),"ok","chyba!!!"))</calculatedColumnFormula>
    </tableColumn>
  </tableColumns>
  <tableStyleInfo name="Grey" showFirstColumn="0" showLastColumn="0" showRowStripes="0" showColumnStripes="0"/>
</table>
</file>

<file path=xl/tables/table16.xml><?xml version="1.0" encoding="utf-8"?>
<table xmlns="http://schemas.openxmlformats.org/spreadsheetml/2006/main" id="19" name="Tabulka412171820" displayName="Tabulka412171820" ref="B39:M64" totalsRowShown="0" headerRowDxfId="13" dataDxfId="12">
  <autoFilter ref="B39:M64"/>
  <tableColumns count="12">
    <tableColumn id="1" name="pořadí" dataDxfId="11">
      <calculatedColumnFormula>IF(B39="pořadí",1,IF(AND(J40=99,K40=99,L40=99),"DNF",IF(D40="-"," ",B39+1)))</calculatedColumnFormula>
    </tableColumn>
    <tableColumn id="2" name="start. č." dataDxfId="10"/>
    <tableColumn id="3" name="příjmení a jméno" dataDxfId="9">
      <calculatedColumnFormula>IF(ISBLANK(Tabulka412171820[[#This Row],[start. č.]]),"-",IF(ISERROR(VLOOKUP(Tabulka412171820[[#This Row],[start. č.]],'3. REGISTRACE'!B:F,2,0)),"start. č. nebylo registrováno!",VLOOKUP(Tabulka412171820[[#This Row],[start. č.]],'3. REGISTRACE'!B:F,2,0)))</calculatedColumnFormula>
    </tableColumn>
    <tableColumn id="4" name="ročník" dataDxfId="8">
      <calculatedColumnFormula>IF(ISBLANK(Tabulka412171820[[#This Row],[start. č.]]),"-",IF(ISERROR(VLOOKUP(Tabulka412171820[[#This Row],[start. č.]],'3. REGISTRACE'!B:F,3,0)),"-",VLOOKUP(Tabulka412171820[[#This Row],[start. č.]],'3. REGISTRACE'!B:F,3,0)))</calculatedColumnFormula>
    </tableColumn>
    <tableColumn id="5" name="klub" dataDxfId="7">
      <calculatedColumnFormula>IF(ISBLANK(Tabulka412171820[[#This Row],[start. č.]]),"-",IF(Tabulka412171820[[#This Row],[příjmení a jméno]]="start. č. nebylo registrováno!","-",IF(VLOOKUP(Tabulka412171820[[#This Row],[start. č.]],'3. REGISTRACE'!B:F,4,0)=0,"-",VLOOKUP(Tabulka412171820[[#This Row],[start. č.]],'3. REGISTRACE'!B:F,4,0))))</calculatedColumnFormula>
    </tableColumn>
    <tableColumn id="6" name="m/ž" dataDxfId="6">
      <calculatedColumnFormula>IF(ISBLANK(Tabulka412171820[[#This Row],[start. č.]]),"-",IF(Tabulka412171820[[#This Row],[příjmení a jméno]]="start. č. nebylo registrováno!","-",IF(VLOOKUP(Tabulka412171820[[#This Row],[start. č.]],'3. REGISTRACE'!B:F,5,0)=0,"-",VLOOKUP(Tabulka412171820[[#This Row],[start. č.]],'3. REGISTRACE'!B:F,5,0))))</calculatedColumnFormula>
    </tableColumn>
    <tableColumn id="10" name="čas" dataDxfId="5">
      <calculatedColumnFormula>IF(OR(Tabulka412171820[[#This Row],[pořadí]]="DNF",Tabulka412171820[[#This Row],[pořadí]]=" "),"-",TIME(Tabulka412171820[[#This Row],[hod]],Tabulka412171820[[#This Row],[min]],Tabulka412171820[[#This Row],[sek]]))</calculatedColumnFormula>
    </tableColumn>
    <tableColumn id="11" name="kategorie" dataDxfId="4">
      <calculatedColumnFormula>IF(ISBLANK(Tabulka412171820[[#This Row],[start. č.]]),"-",IF(Tabulka412171820[[#This Row],[příjmení a jméno]]="start. č. nebylo registrováno!","-",IF(VLOOKUP(Tabulka412171820[[#This Row],[start. č.]],'3. REGISTRACE'!B:G,6,0)=0,"-",VLOOKUP(Tabulka412171820[[#This Row],[start. č.]],'3. REGISTRACE'!B:G,6,0))))</calculatedColumnFormula>
    </tableColumn>
    <tableColumn id="7" name="hod" dataDxfId="3"/>
    <tableColumn id="8" name="min" dataDxfId="2"/>
    <tableColumn id="9" name="sek" dataDxfId="1"/>
    <tableColumn id="13" name="check čas" dataDxfId="0">
      <calculatedColumnFormula>IF(AND(ISBLANK(J40),ISBLANK(K40),ISBLANK(L40)),"-",IF(H40&gt;=MAX(H$9:H64),"ok","chyba!!!"))</calculatedColumnFormula>
    </tableColumn>
  </tableColumns>
  <tableStyleInfo name="Grey" showFirstColumn="0" showLastColumn="0" showRowStripes="0" showColumnStripes="0"/>
</table>
</file>

<file path=xl/tables/table2.xml><?xml version="1.0" encoding="utf-8"?>
<table xmlns="http://schemas.openxmlformats.org/spreadsheetml/2006/main" id="2" name="Tabulka2" displayName="Tabulka2" ref="B9:H309" totalsRowShown="0" headerRowDxfId="249" dataDxfId="248">
  <autoFilter ref="B9:H309"/>
  <tableColumns count="7">
    <tableColumn id="1" name="start. č." dataDxfId="247"/>
    <tableColumn id="2" name="příjmení jméno" dataDxfId="246"/>
    <tableColumn id="3" name="ročník" dataDxfId="245"/>
    <tableColumn id="4" name="klub" dataDxfId="244"/>
    <tableColumn id="5" name="m/ž" dataDxfId="243"/>
    <tableColumn id="6" name="kategorie" dataDxfId="242">
      <calculatedColumnFormula>IF(ISBLANK('1. Index'!$C$13),"-",IF(Tabulka2[[#This Row],[m/ž]]="M",VLOOKUP(Tabulka2[[#This Row],[ročník]],'2. Kategorie'!B:E,3,0),IF(Tabulka2[[#This Row],[m/ž]]="Z",VLOOKUP(Tabulka2[[#This Row],[ročník]],'2. Kategorie'!B:E,4,0),"?")))</calculatedColumnFormula>
    </tableColumn>
    <tableColumn id="7" name="kontrola duplicit" dataDxfId="241">
      <calculatedColumnFormula>IF(COUNTIFS([start. č.],Tabulka2[[#This Row],[start. č.]])&gt;1,"duplicita!","ok")</calculatedColumnFormula>
    </tableColumn>
  </tableColumns>
  <tableStyleInfo name="Grey" showFirstColumn="0" showLastColumn="0" showRowStripes="0" showColumnStripes="0"/>
</table>
</file>

<file path=xl/tables/table3.xml><?xml version="1.0" encoding="utf-8"?>
<table xmlns="http://schemas.openxmlformats.org/spreadsheetml/2006/main" id="6" name="Tabulka47" displayName="Tabulka47" ref="B8:M33" totalsRowShown="0" headerRowDxfId="235" dataDxfId="234">
  <sortState ref="B10:N17">
    <sortCondition ref="I10:I17"/>
  </sortState>
  <tableColumns count="12">
    <tableColumn id="1" name="pořadí" dataDxfId="233">
      <calculatedColumnFormula>IF(B8="pořadí",1,IF(AND(J9=99,K9=99,L9=99),"DNF",IF(D9="-"," ",B8+1)))</calculatedColumnFormula>
    </tableColumn>
    <tableColumn id="2" name="start. č." dataDxfId="232"/>
    <tableColumn id="3" name="příjmení a jméno" dataDxfId="231">
      <calculatedColumnFormula>IF(ISBLANK(Tabulka47[[#This Row],[start. č.]]),"-",IF(ISERROR(VLOOKUP(Tabulka47[[#This Row],[start. č.]],'3. REGISTRACE'!B:F,2,0)),"start. č. nebylo registrováno!",VLOOKUP(Tabulka47[[#This Row],[start. č.]],'3. REGISTRACE'!B:F,2,0)))</calculatedColumnFormula>
    </tableColumn>
    <tableColumn id="4" name="ročník" dataDxfId="230">
      <calculatedColumnFormula>IF(ISBLANK(Tabulka47[[#This Row],[start. č.]]),"-",IF(ISERROR(VLOOKUP(Tabulka47[[#This Row],[start. č.]],'3. REGISTRACE'!B:F,3,0)),"-",VLOOKUP(Tabulka47[[#This Row],[start. č.]],'3. REGISTRACE'!B:F,3,0)))</calculatedColumnFormula>
    </tableColumn>
    <tableColumn id="5" name="klub" dataDxfId="229">
      <calculatedColumnFormula>IF(ISBLANK(Tabulka47[[#This Row],[start. č.]]),"-",IF(Tabulka47[[#This Row],[příjmení a jméno]]="start. č. nebylo registrováno!","-",IF(VLOOKUP(Tabulka47[[#This Row],[start. č.]],'3. REGISTRACE'!B:F,4,0)=0,"-",VLOOKUP(Tabulka47[[#This Row],[start. č.]],'3. REGISTRACE'!B:F,4,0))))</calculatedColumnFormula>
    </tableColumn>
    <tableColumn id="6" name="m/ž" dataDxfId="228">
      <calculatedColumnFormula>IF(ISBLANK(Tabulka47[[#This Row],[start. č.]]),"-",IF(Tabulka47[[#This Row],[příjmení a jméno]]="start. č. nebylo registrováno!","-",IF(VLOOKUP(Tabulka47[[#This Row],[start. č.]],'3. REGISTRACE'!B:F,5,0)=0,"-",VLOOKUP(Tabulka47[[#This Row],[start. č.]],'3. REGISTRACE'!B:F,5,0))))</calculatedColumnFormula>
    </tableColumn>
    <tableColumn id="10" name="čas" dataDxfId="227">
      <calculatedColumnFormula>IF(OR(Tabulka47[[#This Row],[pořadí]]="DNF",Tabulka47[[#This Row],[pořadí]]=" "),"-",TIME(Tabulka47[[#This Row],[hod]],Tabulka47[[#This Row],[min]],Tabulka47[[#This Row],[sek]]))</calculatedColumnFormula>
    </tableColumn>
    <tableColumn id="11" name="kategorie" dataDxfId="226">
      <calculatedColumnFormula>IF(ISBLANK(Tabulka47[[#This Row],[start. č.]]),"-",IF(Tabulka47[[#This Row],[příjmení a jméno]]="start. č. nebylo registrováno!","-",IF(VLOOKUP(Tabulka47[[#This Row],[start. č.]],'3. REGISTRACE'!B:G,6,0)=0,"-",VLOOKUP(Tabulka47[[#This Row],[start. č.]],'3. REGISTRACE'!B:G,6,0))))</calculatedColumnFormula>
    </tableColumn>
    <tableColumn id="7" name="hod" dataDxfId="225"/>
    <tableColumn id="8" name="min" dataDxfId="224"/>
    <tableColumn id="9" name="sek" dataDxfId="223"/>
    <tableColumn id="13" name="check čas" dataDxfId="222">
      <calculatedColumnFormula>IF(AND(ISBLANK(J9),ISBLANK(K9),ISBLANK(L9)),"-",IF(H9&gt;=MAX(H$9:H9),"ok","chyba!!!"))</calculatedColumnFormula>
    </tableColumn>
  </tableColumns>
  <tableStyleInfo name="Grey" showFirstColumn="0" showLastColumn="0" showRowStripes="0" showColumnStripes="0"/>
</table>
</file>

<file path=xl/tables/table4.xml><?xml version="1.0" encoding="utf-8"?>
<table xmlns="http://schemas.openxmlformats.org/spreadsheetml/2006/main" id="7" name="Tabulka48" displayName="Tabulka48" ref="B39:M64" totalsRowShown="0" headerRowDxfId="221" dataDxfId="220">
  <tableColumns count="12">
    <tableColumn id="1" name="pořadí" dataDxfId="219">
      <calculatedColumnFormula>IF(B39="pořadí",1,IF(AND(J40=99,K40=99,L40=99),"DNF",IF(D40="-"," ",B39+1)))</calculatedColumnFormula>
    </tableColumn>
    <tableColumn id="2" name="start. č." dataDxfId="218"/>
    <tableColumn id="3" name="příjmení a jméno" dataDxfId="217">
      <calculatedColumnFormula>IF(ISBLANK(Tabulka48[[#This Row],[start. č.]]),"-",IF(ISERROR(VLOOKUP(Tabulka48[[#This Row],[start. č.]],'3. REGISTRACE'!B:F,2,0)),"start. č. nebylo registrováno!",VLOOKUP(Tabulka48[[#This Row],[start. č.]],'3. REGISTRACE'!B:F,2,0)))</calculatedColumnFormula>
    </tableColumn>
    <tableColumn id="4" name="ročník" dataDxfId="216">
      <calculatedColumnFormula>IF(ISBLANK(Tabulka48[[#This Row],[start. č.]]),"-",IF(ISERROR(VLOOKUP(Tabulka48[[#This Row],[start. č.]],'3. REGISTRACE'!B:F,3,0)),"-",VLOOKUP(Tabulka48[[#This Row],[start. č.]],'3. REGISTRACE'!B:F,3,0)))</calculatedColumnFormula>
    </tableColumn>
    <tableColumn id="5" name="klub" dataDxfId="215">
      <calculatedColumnFormula>IF(ISBLANK(Tabulka48[[#This Row],[start. č.]]),"-",IF(Tabulka48[[#This Row],[příjmení a jméno]]="start. č. nebylo registrováno!","-",IF(VLOOKUP(Tabulka48[[#This Row],[start. č.]],'3. REGISTRACE'!B:F,4,0)=0,"-",VLOOKUP(Tabulka48[[#This Row],[start. č.]],'3. REGISTRACE'!B:F,4,0))))</calculatedColumnFormula>
    </tableColumn>
    <tableColumn id="6" name="m/ž" dataDxfId="214">
      <calculatedColumnFormula>IF(ISBLANK(Tabulka48[[#This Row],[start. č.]]),"-",IF(Tabulka48[[#This Row],[příjmení a jméno]]="start. č. nebylo registrováno!","-",IF(VLOOKUP(Tabulka48[[#This Row],[start. č.]],'3. REGISTRACE'!B:F,5,0)=0,"-",VLOOKUP(Tabulka48[[#This Row],[start. č.]],'3. REGISTRACE'!B:F,5,0))))</calculatedColumnFormula>
    </tableColumn>
    <tableColumn id="10" name="čas" dataDxfId="213">
      <calculatedColumnFormula>IF(OR(Tabulka48[[#This Row],[pořadí]]="DNF",Tabulka48[[#This Row],[pořadí]]=" "),"-",TIME(Tabulka48[[#This Row],[hod]],Tabulka48[[#This Row],[min]],Tabulka48[[#This Row],[sek]]))</calculatedColumnFormula>
    </tableColumn>
    <tableColumn id="11" name="kategorie" dataDxfId="212">
      <calculatedColumnFormula>IF(ISBLANK(Tabulka48[[#This Row],[start. č.]]),"-",IF(Tabulka48[[#This Row],[příjmení a jméno]]="start. č. nebylo registrováno!","-",IF(VLOOKUP(Tabulka48[[#This Row],[start. č.]],'3. REGISTRACE'!B:G,6,0)=0,"-",VLOOKUP(Tabulka48[[#This Row],[start. č.]],'3. REGISTRACE'!B:G,6,0))))</calculatedColumnFormula>
    </tableColumn>
    <tableColumn id="7" name="hod" dataDxfId="211"/>
    <tableColumn id="8" name="min" dataDxfId="210"/>
    <tableColumn id="9" name="sek" dataDxfId="209"/>
    <tableColumn id="13" name="check čas" dataDxfId="208">
      <calculatedColumnFormula>IF(AND(ISBLANK(J40),ISBLANK(K40),ISBLANK(L40)),"-",IF(H40&gt;=MAX(H$40:H40),"ok","chyba!!!"))</calculatedColumnFormula>
    </tableColumn>
  </tableColumns>
  <tableStyleInfo name="Grey" showFirstColumn="0" showLastColumn="0" showRowStripes="0" showColumnStripes="0"/>
</table>
</file>

<file path=xl/tables/table5.xml><?xml version="1.0" encoding="utf-8"?>
<table xmlns="http://schemas.openxmlformats.org/spreadsheetml/2006/main" id="12" name="Tabulka41213" displayName="Tabulka41213" ref="B8:M33" totalsRowShown="0" headerRowDxfId="202" dataDxfId="201">
  <tableColumns count="12">
    <tableColumn id="1" name="pořadí" dataDxfId="200">
      <calculatedColumnFormula>IF(B8="pořadí",1,IF(AND(J9=99,K9=99,L9=99),"DNF",IF(D9="-"," ",B8+1)))</calculatedColumnFormula>
    </tableColumn>
    <tableColumn id="2" name="start. č." dataDxfId="199"/>
    <tableColumn id="3" name="příjmení a jméno" dataDxfId="198">
      <calculatedColumnFormula>IF(ISBLANK(Tabulka41213[[#This Row],[start. č.]]),"-",IF(ISERROR(VLOOKUP(Tabulka41213[[#This Row],[start. č.]],'3. REGISTRACE'!B:F,2,0)),"start. č. nebylo registrováno!",VLOOKUP(Tabulka41213[[#This Row],[start. č.]],'3. REGISTRACE'!B:F,2,0)))</calculatedColumnFormula>
    </tableColumn>
    <tableColumn id="4" name="ročník" dataDxfId="197">
      <calculatedColumnFormula>IF(ISBLANK(Tabulka41213[[#This Row],[start. č.]]),"-",IF(ISERROR(VLOOKUP(Tabulka41213[[#This Row],[start. č.]],'3. REGISTRACE'!B:F,3,0)),"-",VLOOKUP(Tabulka41213[[#This Row],[start. č.]],'3. REGISTRACE'!B:F,3,0)))</calculatedColumnFormula>
    </tableColumn>
    <tableColumn id="5" name="klub" dataDxfId="196">
      <calculatedColumnFormula>IF(ISBLANK(Tabulka41213[[#This Row],[start. č.]]),"-",IF(Tabulka41213[[#This Row],[příjmení a jméno]]="start. č. nebylo registrováno!","-",IF(VLOOKUP(Tabulka41213[[#This Row],[start. č.]],'3. REGISTRACE'!B:F,4,0)=0,"-",VLOOKUP(Tabulka41213[[#This Row],[start. č.]],'3. REGISTRACE'!B:F,4,0))))</calculatedColumnFormula>
    </tableColumn>
    <tableColumn id="6" name="m/ž" dataDxfId="195">
      <calculatedColumnFormula>IF(ISBLANK(Tabulka41213[[#This Row],[start. č.]]),"-",IF(Tabulka41213[[#This Row],[příjmení a jméno]]="start. č. nebylo registrováno!","-",IF(VLOOKUP(Tabulka41213[[#This Row],[start. č.]],'3. REGISTRACE'!B:F,5,0)=0,"-",VLOOKUP(Tabulka41213[[#This Row],[start. č.]],'3. REGISTRACE'!B:F,5,0))))</calculatedColumnFormula>
    </tableColumn>
    <tableColumn id="10" name="čas" dataDxfId="194">
      <calculatedColumnFormula>IF(OR(Tabulka41213[[#This Row],[pořadí]]="DNF",Tabulka41213[[#This Row],[pořadí]]=" "),"-",TIME(Tabulka41213[[#This Row],[hod]],Tabulka41213[[#This Row],[min]],Tabulka41213[[#This Row],[sek]]))</calculatedColumnFormula>
    </tableColumn>
    <tableColumn id="11" name="kategorie" dataDxfId="193">
      <calculatedColumnFormula>IF(ISBLANK(Tabulka41213[[#This Row],[start. č.]]),"-",IF(Tabulka41213[[#This Row],[příjmení a jméno]]="start. č. nebylo registrováno!","-",IF(VLOOKUP(Tabulka41213[[#This Row],[start. č.]],'3. REGISTRACE'!B:G,6,0)=0,"-",VLOOKUP(Tabulka41213[[#This Row],[start. č.]],'3. REGISTRACE'!B:G,6,0))))</calculatedColumnFormula>
    </tableColumn>
    <tableColumn id="7" name="hod" dataDxfId="192"/>
    <tableColumn id="8" name="min" dataDxfId="191"/>
    <tableColumn id="9" name="sek" dataDxfId="190"/>
    <tableColumn id="13" name="check čas" dataDxfId="189">
      <calculatedColumnFormula>IF(AND(ISBLANK(J9),ISBLANK(K9),ISBLANK(L9)),"-",IF(H9&gt;=MAX(H$9:H9),"ok","chyba!!!"))</calculatedColumnFormula>
    </tableColumn>
  </tableColumns>
  <tableStyleInfo name="Grey" showFirstColumn="0" showLastColumn="0" showRowStripes="0" showColumnStripes="0"/>
</table>
</file>

<file path=xl/tables/table6.xml><?xml version="1.0" encoding="utf-8"?>
<table xmlns="http://schemas.openxmlformats.org/spreadsheetml/2006/main" id="13" name="Tabulka41214" displayName="Tabulka41214" ref="B39:M64" totalsRowShown="0" headerRowDxfId="188" dataDxfId="187">
  <autoFilter ref="B39:M64"/>
  <sortState ref="B40:M44">
    <sortCondition ref="H40:H44"/>
  </sortState>
  <tableColumns count="12">
    <tableColumn id="1" name="pořadí" dataDxfId="186">
      <calculatedColumnFormula>IF(B39="pořadí",1,IF(AND(J40=99,K40=99,L40=99),"DNF",IF(D40="-"," ",B39+1)))</calculatedColumnFormula>
    </tableColumn>
    <tableColumn id="2" name="start. č." dataDxfId="185"/>
    <tableColumn id="3" name="příjmení a jméno" dataDxfId="184">
      <calculatedColumnFormula>IF(ISBLANK(Tabulka41214[[#This Row],[start. č.]]),"-",IF(ISERROR(VLOOKUP(Tabulka41214[[#This Row],[start. č.]],'3. REGISTRACE'!B:F,2,0)),"start. č. nebylo registrováno!",VLOOKUP(Tabulka41214[[#This Row],[start. č.]],'3. REGISTRACE'!B:F,2,0)))</calculatedColumnFormula>
    </tableColumn>
    <tableColumn id="4" name="ročník" dataDxfId="183">
      <calculatedColumnFormula>IF(ISBLANK(Tabulka41214[[#This Row],[start. č.]]),"-",IF(ISERROR(VLOOKUP(Tabulka41214[[#This Row],[start. č.]],'3. REGISTRACE'!B:F,3,0)),"-",VLOOKUP(Tabulka41214[[#This Row],[start. č.]],'3. REGISTRACE'!B:F,3,0)))</calculatedColumnFormula>
    </tableColumn>
    <tableColumn id="5" name="klub" dataDxfId="182">
      <calculatedColumnFormula>IF(ISBLANK(Tabulka41214[[#This Row],[start. č.]]),"-",IF(Tabulka41214[[#This Row],[příjmení a jméno]]="start. č. nebylo registrováno!","-",IF(VLOOKUP(Tabulka41214[[#This Row],[start. č.]],'3. REGISTRACE'!B:F,4,0)=0,"-",VLOOKUP(Tabulka41214[[#This Row],[start. č.]],'3. REGISTRACE'!B:F,4,0))))</calculatedColumnFormula>
    </tableColumn>
    <tableColumn id="6" name="m/ž" dataDxfId="181">
      <calculatedColumnFormula>IF(ISBLANK(Tabulka41214[[#This Row],[start. č.]]),"-",IF(Tabulka41214[[#This Row],[příjmení a jméno]]="start. č. nebylo registrováno!","-",IF(VLOOKUP(Tabulka41214[[#This Row],[start. č.]],'3. REGISTRACE'!B:F,5,0)=0,"-",VLOOKUP(Tabulka41214[[#This Row],[start. č.]],'3. REGISTRACE'!B:F,5,0))))</calculatedColumnFormula>
    </tableColumn>
    <tableColumn id="10" name="čas" dataDxfId="180">
      <calculatedColumnFormula>IF(OR(Tabulka41214[[#This Row],[pořadí]]="DNF",Tabulka41214[[#This Row],[pořadí]]=" "),"-",TIME(Tabulka41214[[#This Row],[hod]],Tabulka41214[[#This Row],[min]],Tabulka41214[[#This Row],[sek]]))</calculatedColumnFormula>
    </tableColumn>
    <tableColumn id="11" name="kategorie" dataDxfId="179">
      <calculatedColumnFormula>IF(ISBLANK(Tabulka41214[[#This Row],[start. č.]]),"-",IF(Tabulka41214[[#This Row],[příjmení a jméno]]="start. č. nebylo registrováno!","-",IF(VLOOKUP(Tabulka41214[[#This Row],[start. č.]],'3. REGISTRACE'!B:G,6,0)=0,"-",VLOOKUP(Tabulka41214[[#This Row],[start. č.]],'3. REGISTRACE'!B:G,6,0))))</calculatedColumnFormula>
    </tableColumn>
    <tableColumn id="7" name="hod" dataDxfId="178"/>
    <tableColumn id="8" name="min" dataDxfId="177"/>
    <tableColumn id="9" name="sek" dataDxfId="176"/>
    <tableColumn id="13" name="check čas" dataDxfId="175">
      <calculatedColumnFormula>IF(AND(ISBLANK(J40),ISBLANK(K40),ISBLANK(L40)),"-",IF(H40&gt;=MAX(H$40:H40),"ok","chyba!!!"))</calculatedColumnFormula>
    </tableColumn>
  </tableColumns>
  <tableStyleInfo name="Grey" showFirstColumn="0" showLastColumn="0" showRowStripes="0" showColumnStripes="0"/>
</table>
</file>

<file path=xl/tables/table7.xml><?xml version="1.0" encoding="utf-8"?>
<table xmlns="http://schemas.openxmlformats.org/spreadsheetml/2006/main" id="8" name="Tabulka49" displayName="Tabulka49" ref="B8:M33" totalsRowShown="0" headerRowDxfId="169" dataDxfId="168">
  <tableColumns count="12">
    <tableColumn id="1" name="pořadí" dataDxfId="167">
      <calculatedColumnFormula>IF(B8="pořadí",1,IF(AND(J9=99,K9=99,L9=99),"DNF",IF(D9="-"," ",B8+1)))</calculatedColumnFormula>
    </tableColumn>
    <tableColumn id="2" name="start. č." dataDxfId="166"/>
    <tableColumn id="3" name="příjmení a jméno" dataDxfId="165">
      <calculatedColumnFormula>IF(ISBLANK(Tabulka49[[#This Row],[start. č.]]),"-",IF(ISERROR(VLOOKUP(Tabulka49[[#This Row],[start. č.]],'3. REGISTRACE'!B:F,2,0)),"start. č. nebylo registrováno!",VLOOKUP(Tabulka49[[#This Row],[start. č.]],'3. REGISTRACE'!B:F,2,0)))</calculatedColumnFormula>
    </tableColumn>
    <tableColumn id="4" name="ročník" dataDxfId="164">
      <calculatedColumnFormula>IF(ISBLANK(Tabulka49[[#This Row],[start. č.]]),"-",IF(ISERROR(VLOOKUP(Tabulka49[[#This Row],[start. č.]],'3. REGISTRACE'!B:F,3,0)),"-",VLOOKUP(Tabulka49[[#This Row],[start. č.]],'3. REGISTRACE'!B:F,3,0)))</calculatedColumnFormula>
    </tableColumn>
    <tableColumn id="5" name="klub" dataDxfId="163">
      <calculatedColumnFormula>IF(ISBLANK(Tabulka49[[#This Row],[start. č.]]),"-",IF(Tabulka49[[#This Row],[příjmení a jméno]]="start. č. nebylo registrováno!","-",IF(VLOOKUP(Tabulka49[[#This Row],[start. č.]],'3. REGISTRACE'!B:F,4,0)=0,"-",VLOOKUP(Tabulka49[[#This Row],[start. č.]],'3. REGISTRACE'!B:F,4,0))))</calculatedColumnFormula>
    </tableColumn>
    <tableColumn id="6" name="m/ž" dataDxfId="162">
      <calculatedColumnFormula>IF(ISBLANK(Tabulka49[[#This Row],[start. č.]]),"-",IF(Tabulka49[[#This Row],[příjmení a jméno]]="start. č. nebylo registrováno!","-",IF(VLOOKUP(Tabulka49[[#This Row],[start. č.]],'3. REGISTRACE'!B:F,5,0)=0,"-",VLOOKUP(Tabulka49[[#This Row],[start. č.]],'3. REGISTRACE'!B:F,5,0))))</calculatedColumnFormula>
    </tableColumn>
    <tableColumn id="10" name="čas" dataDxfId="161">
      <calculatedColumnFormula>IF(OR(Tabulka49[[#This Row],[pořadí]]="DNF",Tabulka49[[#This Row],[pořadí]]=" "),"-",TIME(Tabulka49[[#This Row],[hod]],Tabulka49[[#This Row],[min]],Tabulka49[[#This Row],[sek]]))</calculatedColumnFormula>
    </tableColumn>
    <tableColumn id="11" name="kategorie" dataDxfId="160">
      <calculatedColumnFormula>IF(ISBLANK(Tabulka49[[#This Row],[start. č.]]),"-",IF(Tabulka49[[#This Row],[příjmení a jméno]]="start. č. nebylo registrováno!","-",IF(VLOOKUP(Tabulka49[[#This Row],[start. č.]],'3. REGISTRACE'!B:G,6,0)=0,"-",VLOOKUP(Tabulka49[[#This Row],[start. č.]],'3. REGISTRACE'!B:G,6,0))))</calculatedColumnFormula>
    </tableColumn>
    <tableColumn id="7" name="hod" dataDxfId="159"/>
    <tableColumn id="8" name="min" dataDxfId="158"/>
    <tableColumn id="9" name="sek" dataDxfId="157"/>
    <tableColumn id="13" name="check čas" dataDxfId="156">
      <calculatedColumnFormula>IF(AND(ISBLANK(J9),ISBLANK(K9),ISBLANK(L9)),"-",IF(H9&gt;=MAX(H$9:H9),"ok","chyba!!!"))</calculatedColumnFormula>
    </tableColumn>
  </tableColumns>
  <tableStyleInfo name="Grey" showFirstColumn="0" showLastColumn="0" showRowStripes="0" showColumnStripes="0"/>
</table>
</file>

<file path=xl/tables/table8.xml><?xml version="1.0" encoding="utf-8"?>
<table xmlns="http://schemas.openxmlformats.org/spreadsheetml/2006/main" id="9" name="Tabulka410" displayName="Tabulka410" ref="B39:M64" totalsRowShown="0" headerRowDxfId="155" dataDxfId="154">
  <sortState ref="B46:N49">
    <sortCondition ref="J46:J49"/>
  </sortState>
  <tableColumns count="12">
    <tableColumn id="1" name="pořadí" dataDxfId="153">
      <calculatedColumnFormula>IF(B39="pořadí",1,IF(AND(J40=99,K40=99,L40=99),"DNF",IF(D40="-"," ",B39+1)))</calculatedColumnFormula>
    </tableColumn>
    <tableColumn id="2" name="start. č." dataDxfId="152"/>
    <tableColumn id="3" name="příjmení a jméno" dataDxfId="151">
      <calculatedColumnFormula>IF(ISBLANK(Tabulka410[[#This Row],[start. č.]]),"-",IF(ISERROR(VLOOKUP(Tabulka410[[#This Row],[start. č.]],'3. REGISTRACE'!B:F,2,0)),"start. č. nebylo registrováno!",VLOOKUP(Tabulka410[[#This Row],[start. č.]],'3. REGISTRACE'!B:F,2,0)))</calculatedColumnFormula>
    </tableColumn>
    <tableColumn id="4" name="ročník" dataDxfId="150">
      <calculatedColumnFormula>IF(ISBLANK(Tabulka410[[#This Row],[start. č.]]),"-",IF(ISERROR(VLOOKUP(Tabulka410[[#This Row],[start. č.]],'3. REGISTRACE'!B:F,3,0)),"-",VLOOKUP(Tabulka410[[#This Row],[start. č.]],'3. REGISTRACE'!B:F,3,0)))</calculatedColumnFormula>
    </tableColumn>
    <tableColumn id="5" name="klub" dataDxfId="149">
      <calculatedColumnFormula>IF(ISBLANK(Tabulka410[[#This Row],[start. č.]]),"-",IF(Tabulka410[[#This Row],[příjmení a jméno]]="start. č. nebylo registrováno!","-",IF(VLOOKUP(Tabulka410[[#This Row],[start. č.]],'3. REGISTRACE'!B:F,4,0)=0,"-",VLOOKUP(Tabulka410[[#This Row],[start. č.]],'3. REGISTRACE'!B:F,4,0))))</calculatedColumnFormula>
    </tableColumn>
    <tableColumn id="6" name="m/ž" dataDxfId="148">
      <calculatedColumnFormula>IF(ISBLANK(Tabulka410[[#This Row],[start. č.]]),"-",IF(Tabulka410[[#This Row],[příjmení a jméno]]="start. č. nebylo registrováno!","-",IF(VLOOKUP(Tabulka410[[#This Row],[start. č.]],'3. REGISTRACE'!B:F,5,0)=0,"-",VLOOKUP(Tabulka410[[#This Row],[start. č.]],'3. REGISTRACE'!B:F,5,0))))</calculatedColumnFormula>
    </tableColumn>
    <tableColumn id="10" name="čas" dataDxfId="147">
      <calculatedColumnFormula>IF(OR(Tabulka410[[#This Row],[pořadí]]="DNF",Tabulka410[[#This Row],[pořadí]]=" "),"-",TIME(Tabulka410[[#This Row],[hod]],Tabulka410[[#This Row],[min]],Tabulka410[[#This Row],[sek]]))</calculatedColumnFormula>
    </tableColumn>
    <tableColumn id="11" name="kategorie" dataDxfId="146">
      <calculatedColumnFormula>IF(ISBLANK(Tabulka410[[#This Row],[start. č.]]),"-",IF(Tabulka410[[#This Row],[příjmení a jméno]]="start. č. nebylo registrováno!","-",IF(VLOOKUP(Tabulka410[[#This Row],[start. č.]],'3. REGISTRACE'!B:G,6,0)=0,"-",VLOOKUP(Tabulka410[[#This Row],[start. č.]],'3. REGISTRACE'!B:G,6,0))))</calculatedColumnFormula>
    </tableColumn>
    <tableColumn id="7" name="hod" dataDxfId="145"/>
    <tableColumn id="8" name="min" dataDxfId="144"/>
    <tableColumn id="9" name="sek" dataDxfId="143"/>
    <tableColumn id="13" name="check čas" dataDxfId="142">
      <calculatedColumnFormula>IF(AND(ISBLANK(J40),ISBLANK(K40),ISBLANK(L40)),"-",IF(H40&gt;=MAX(H$40:H40),"ok","chyba!!!"))</calculatedColumnFormula>
    </tableColumn>
  </tableColumns>
  <tableStyleInfo name="Grey" showFirstColumn="0" showLastColumn="0" showRowStripes="0" showColumnStripes="0"/>
</table>
</file>

<file path=xl/tables/table9.xml><?xml version="1.0" encoding="utf-8"?>
<table xmlns="http://schemas.openxmlformats.org/spreadsheetml/2006/main" id="3" name="Tabulka44" displayName="Tabulka44" ref="B8:M33" totalsRowShown="0" headerRowDxfId="136" dataDxfId="135">
  <tableColumns count="12">
    <tableColumn id="1" name="pořadí" dataDxfId="134">
      <calculatedColumnFormula>IF(B8="pořadí",1,IF(AND(J9=99,K9=99,L9=99),"DNF",IF(D9="-"," ",B8+1)))</calculatedColumnFormula>
    </tableColumn>
    <tableColumn id="2" name="start. č." dataDxfId="133"/>
    <tableColumn id="3" name="příjmení a jméno" dataDxfId="132">
      <calculatedColumnFormula>IF(ISBLANK(Tabulka44[[#This Row],[start. č.]]),"-",IF(ISERROR(VLOOKUP(Tabulka44[[#This Row],[start. č.]],'3. REGISTRACE'!B:F,2,0)),"start. č. nebylo registrováno!",VLOOKUP(Tabulka44[[#This Row],[start. č.]],'3. REGISTRACE'!B:F,2,0)))</calculatedColumnFormula>
    </tableColumn>
    <tableColumn id="4" name="ročník" dataDxfId="131">
      <calculatedColumnFormula>IF(ISBLANK(Tabulka44[[#This Row],[start. č.]]),"-",IF(ISERROR(VLOOKUP(Tabulka44[[#This Row],[start. č.]],'3. REGISTRACE'!B:F,3,0)),"-",VLOOKUP(Tabulka44[[#This Row],[start. č.]],'3. REGISTRACE'!B:F,3,0)))</calculatedColumnFormula>
    </tableColumn>
    <tableColumn id="5" name="klub" dataDxfId="130">
      <calculatedColumnFormula>IF(ISBLANK(Tabulka44[[#This Row],[start. č.]]),"-",IF(Tabulka44[[#This Row],[příjmení a jméno]]="start. č. nebylo registrováno!","-",IF(VLOOKUP(Tabulka44[[#This Row],[start. č.]],'3. REGISTRACE'!B:F,4,0)=0,"-",VLOOKUP(Tabulka44[[#This Row],[start. č.]],'3. REGISTRACE'!B:F,4,0))))</calculatedColumnFormula>
    </tableColumn>
    <tableColumn id="6" name="m/ž" dataDxfId="129">
      <calculatedColumnFormula>IF(ISBLANK(Tabulka44[[#This Row],[start. č.]]),"-",IF(Tabulka44[[#This Row],[příjmení a jméno]]="start. č. nebylo registrováno!","-",IF(VLOOKUP(Tabulka44[[#This Row],[start. č.]],'3. REGISTRACE'!B:F,5,0)=0,"-",VLOOKUP(Tabulka44[[#This Row],[start. č.]],'3. REGISTRACE'!B:F,5,0))))</calculatedColumnFormula>
    </tableColumn>
    <tableColumn id="10" name="čas" dataDxfId="128">
      <calculatedColumnFormula>IF(OR(Tabulka44[[#This Row],[pořadí]]="DNF",Tabulka44[[#This Row],[pořadí]]=" "),"-",TIME(Tabulka44[[#This Row],[hod]],Tabulka44[[#This Row],[min]],Tabulka44[[#This Row],[sek]]))</calculatedColumnFormula>
    </tableColumn>
    <tableColumn id="11" name="kategorie" dataDxfId="127">
      <calculatedColumnFormula>IF(ISBLANK(Tabulka44[[#This Row],[start. č.]]),"-",IF(Tabulka44[[#This Row],[příjmení a jméno]]="start. č. nebylo registrováno!","-",IF(VLOOKUP(Tabulka44[[#This Row],[start. č.]],'3. REGISTRACE'!B:G,6,0)=0,"-",VLOOKUP(Tabulka44[[#This Row],[start. č.]],'3. REGISTRACE'!B:G,6,0))))</calculatedColumnFormula>
    </tableColumn>
    <tableColumn id="7" name="hod" dataDxfId="126"/>
    <tableColumn id="8" name="min" dataDxfId="125"/>
    <tableColumn id="9" name="sek" dataDxfId="124"/>
    <tableColumn id="13" name="check čas" dataDxfId="123">
      <calculatedColumnFormula>IF(AND(ISBLANK(J9),ISBLANK(K9),ISBLANK(L9)),"-",IF(H9&gt;=MAX(H$9:H9),"ok","chyba!!!"))</calculatedColumnFormula>
    </tableColumn>
  </tableColumns>
  <tableStyleInfo name="Grey" showFirstColumn="0" showLastColumn="0" showRowStripes="0" showColumnStripes="0"/>
</table>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5" Type="http://schemas.openxmlformats.org/officeDocument/2006/relationships/table" Target="../tables/table14.xml"/><Relationship Id="rId4"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7.vml"/><Relationship Id="rId1" Type="http://schemas.openxmlformats.org/officeDocument/2006/relationships/printerSettings" Target="../printerSettings/printerSettings11.bin"/><Relationship Id="rId5" Type="http://schemas.openxmlformats.org/officeDocument/2006/relationships/table" Target="../tables/table16.xml"/><Relationship Id="rId4"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2.vml"/><Relationship Id="rId1" Type="http://schemas.openxmlformats.org/officeDocument/2006/relationships/printerSettings" Target="../printerSettings/printerSettings6.bin"/><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3.vml"/><Relationship Id="rId1" Type="http://schemas.openxmlformats.org/officeDocument/2006/relationships/printerSettings" Target="../printerSettings/printerSettings7.bin"/><Relationship Id="rId5" Type="http://schemas.openxmlformats.org/officeDocument/2006/relationships/table" Target="../tables/table8.xm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4.vml"/><Relationship Id="rId1" Type="http://schemas.openxmlformats.org/officeDocument/2006/relationships/printerSettings" Target="../printerSettings/printerSettings8.bin"/><Relationship Id="rId5" Type="http://schemas.openxmlformats.org/officeDocument/2006/relationships/table" Target="../tables/table10.xml"/><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5.vml"/><Relationship Id="rId1" Type="http://schemas.openxmlformats.org/officeDocument/2006/relationships/printerSettings" Target="../printerSettings/printerSettings9.bin"/><Relationship Id="rId5" Type="http://schemas.openxmlformats.org/officeDocument/2006/relationships/table" Target="../tables/table12.xml"/><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sheetPr>
    <pageSetUpPr fitToPage="1"/>
  </sheetPr>
  <dimension ref="B2:C43"/>
  <sheetViews>
    <sheetView showGridLines="0" showRowColHeaders="0" workbookViewId="0">
      <selection activeCell="B2" sqref="B2"/>
    </sheetView>
  </sheetViews>
  <sheetFormatPr defaultColWidth="9.140625" defaultRowHeight="12.75"/>
  <cols>
    <col min="1" max="1" width="3.7109375" style="31" customWidth="1"/>
    <col min="2" max="2" width="12" style="35" bestFit="1" customWidth="1"/>
    <col min="3" max="3" width="90.7109375" style="38" customWidth="1"/>
    <col min="4" max="16384" width="9.140625" style="31"/>
  </cols>
  <sheetData>
    <row r="2" spans="2:3" ht="25.5">
      <c r="B2" s="33" t="s">
        <v>19</v>
      </c>
      <c r="C2" s="37" t="s">
        <v>77</v>
      </c>
    </row>
    <row r="4" spans="2:3" ht="38.25">
      <c r="B4" s="33" t="s">
        <v>22</v>
      </c>
      <c r="C4" s="37" t="s">
        <v>23</v>
      </c>
    </row>
    <row r="6" spans="2:3" ht="25.5">
      <c r="B6" s="33" t="s">
        <v>20</v>
      </c>
      <c r="C6" s="37" t="s">
        <v>78</v>
      </c>
    </row>
    <row r="7" spans="2:3" ht="25.5">
      <c r="B7" s="33"/>
      <c r="C7" s="37" t="s">
        <v>24</v>
      </c>
    </row>
    <row r="8" spans="2:3" ht="25.5">
      <c r="B8" s="33"/>
      <c r="C8" s="37" t="s">
        <v>79</v>
      </c>
    </row>
    <row r="9" spans="2:3" ht="38.25">
      <c r="B9" s="33"/>
      <c r="C9" s="37" t="s">
        <v>25</v>
      </c>
    </row>
    <row r="10" spans="2:3" ht="38.25">
      <c r="B10" s="33"/>
      <c r="C10" s="37" t="s">
        <v>26</v>
      </c>
    </row>
    <row r="12" spans="2:3" ht="51">
      <c r="B12" s="33" t="s">
        <v>21</v>
      </c>
      <c r="C12" s="37" t="s">
        <v>80</v>
      </c>
    </row>
    <row r="14" spans="2:3" ht="25.5">
      <c r="B14" s="33" t="s">
        <v>72</v>
      </c>
      <c r="C14" s="37" t="s">
        <v>73</v>
      </c>
    </row>
    <row r="16" spans="2:3">
      <c r="B16" s="32" t="s">
        <v>27</v>
      </c>
      <c r="C16" s="37" t="s">
        <v>28</v>
      </c>
    </row>
    <row r="17" spans="2:3">
      <c r="B17" s="34"/>
      <c r="C17" s="37" t="s">
        <v>30</v>
      </c>
    </row>
    <row r="18" spans="2:3">
      <c r="B18" s="34"/>
      <c r="C18" s="37" t="s">
        <v>31</v>
      </c>
    </row>
    <row r="19" spans="2:3" ht="25.5">
      <c r="B19" s="34"/>
      <c r="C19" s="37" t="s">
        <v>32</v>
      </c>
    </row>
    <row r="21" spans="2:3">
      <c r="B21" s="36" t="s">
        <v>48</v>
      </c>
      <c r="C21" s="37" t="s">
        <v>49</v>
      </c>
    </row>
    <row r="22" spans="2:3">
      <c r="B22" s="34"/>
      <c r="C22" s="37" t="s">
        <v>50</v>
      </c>
    </row>
    <row r="23" spans="2:3">
      <c r="B23" s="34"/>
      <c r="C23" s="37" t="s">
        <v>51</v>
      </c>
    </row>
    <row r="24" spans="2:3" ht="38.25">
      <c r="B24" s="34"/>
      <c r="C24" s="37" t="s">
        <v>52</v>
      </c>
    </row>
    <row r="25" spans="2:3" ht="25.5">
      <c r="B25" s="34"/>
      <c r="C25" s="37" t="s">
        <v>53</v>
      </c>
    </row>
    <row r="26" spans="2:3" ht="38.25">
      <c r="B26" s="34"/>
      <c r="C26" s="37" t="s">
        <v>81</v>
      </c>
    </row>
    <row r="28" spans="2:3" ht="25.5">
      <c r="B28" s="36" t="s">
        <v>54</v>
      </c>
      <c r="C28" s="37" t="s">
        <v>55</v>
      </c>
    </row>
    <row r="29" spans="2:3" ht="38.25">
      <c r="B29" s="34"/>
      <c r="C29" s="37" t="s">
        <v>82</v>
      </c>
    </row>
    <row r="30" spans="2:3">
      <c r="B30" s="34"/>
      <c r="C30" s="37" t="s">
        <v>56</v>
      </c>
    </row>
    <row r="31" spans="2:3">
      <c r="B31" s="34"/>
      <c r="C31" s="37" t="s">
        <v>57</v>
      </c>
    </row>
    <row r="32" spans="2:3">
      <c r="B32" s="34"/>
      <c r="C32" s="37" t="s">
        <v>58</v>
      </c>
    </row>
    <row r="33" spans="2:3">
      <c r="B33" s="34"/>
      <c r="C33" s="37" t="s">
        <v>59</v>
      </c>
    </row>
    <row r="34" spans="2:3">
      <c r="B34" s="34"/>
      <c r="C34" s="37" t="s">
        <v>60</v>
      </c>
    </row>
    <row r="35" spans="2:3">
      <c r="B35" s="34"/>
      <c r="C35" s="37" t="s">
        <v>61</v>
      </c>
    </row>
    <row r="36" spans="2:3" ht="25.5">
      <c r="B36" s="34"/>
      <c r="C36" s="37" t="s">
        <v>83</v>
      </c>
    </row>
    <row r="37" spans="2:3" ht="25.5">
      <c r="B37" s="34"/>
      <c r="C37" s="37" t="s">
        <v>69</v>
      </c>
    </row>
    <row r="38" spans="2:3" ht="25.5">
      <c r="B38" s="34"/>
      <c r="C38" s="37" t="s">
        <v>66</v>
      </c>
    </row>
    <row r="40" spans="2:3">
      <c r="B40" s="36" t="s">
        <v>74</v>
      </c>
      <c r="C40" s="37" t="s">
        <v>75</v>
      </c>
    </row>
    <row r="41" spans="2:3" ht="38.25">
      <c r="B41" s="34"/>
      <c r="C41" s="37" t="s">
        <v>76</v>
      </c>
    </row>
    <row r="43" spans="2:3" ht="25.5">
      <c r="B43" s="33" t="s">
        <v>85</v>
      </c>
      <c r="C43" s="37" t="s">
        <v>86</v>
      </c>
    </row>
  </sheetData>
  <sheetProtection password="C7B2" sheet="1" objects="1" scenarios="1"/>
  <hyperlinks>
    <hyperlink ref="B16" location="'1. Index'!C10" display="1. Index"/>
    <hyperlink ref="B21" location="'2. Kategorie'!D18" display="2. Kategorie"/>
    <hyperlink ref="B28" location="'3. REGISTRACE'!B10" display="3. REGISTRACE"/>
    <hyperlink ref="B40" location="'4. VYSLEDKY'!C9" display="4. VÝSLEDKY"/>
  </hyperlinks>
  <pageMargins left="0.19685039370078741" right="0.19685039370078741" top="0" bottom="0.39370078740157483" header="0" footer="0"/>
  <pageSetup paperSize="9" scale="93" orientation="portrait" verticalDpi="0" r:id="rId1"/>
  <picture r:id="rId2"/>
</worksheet>
</file>

<file path=xl/worksheets/sheet10.xml><?xml version="1.0" encoding="utf-8"?>
<worksheet xmlns="http://schemas.openxmlformats.org/spreadsheetml/2006/main" xmlns:r="http://schemas.openxmlformats.org/officeDocument/2006/relationships">
  <sheetPr>
    <tabColor theme="5" tint="0.79998168889431442"/>
  </sheetPr>
  <dimension ref="B2:M64"/>
  <sheetViews>
    <sheetView showGridLines="0" workbookViewId="0">
      <selection activeCell="H40" sqref="H40"/>
    </sheetView>
  </sheetViews>
  <sheetFormatPr defaultColWidth="9.140625"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8" width="7.140625" style="2" bestFit="1" customWidth="1"/>
    <col min="9" max="9" width="20.7109375" style="2" customWidth="1"/>
    <col min="10" max="10" width="4" style="1" bestFit="1" customWidth="1"/>
    <col min="11" max="11" width="5.85546875" style="2" customWidth="1"/>
    <col min="12" max="12" width="3.5703125" style="1" bestFit="1" customWidth="1"/>
    <col min="13" max="13" width="8" style="2" bestFit="1" customWidth="1"/>
    <col min="14" max="16384" width="9.140625" style="1"/>
  </cols>
  <sheetData>
    <row r="2" spans="2:13" ht="15.75">
      <c r="B2" s="3" t="s">
        <v>183</v>
      </c>
      <c r="D2" s="2"/>
      <c r="E2" s="63" t="s">
        <v>187</v>
      </c>
      <c r="F2" s="2"/>
      <c r="H2" s="1"/>
      <c r="I2" s="7" t="str">
        <f>IF(ISBLANK('1. Index'!C10),"-",'1. Index'!C10)</f>
        <v>Reuter Run Boršov nad Vltavou - děti</v>
      </c>
    </row>
    <row r="3" spans="2:13" ht="15" customHeight="1">
      <c r="B3" s="2"/>
      <c r="D3" s="2"/>
      <c r="F3" s="2"/>
      <c r="H3" s="114">
        <f>IF(ISBLANK('1. Index'!C13),"-",'1. Index'!C13)</f>
        <v>43687</v>
      </c>
      <c r="I3" s="114"/>
    </row>
    <row r="4" spans="2:13">
      <c r="B4" s="22" t="s">
        <v>33</v>
      </c>
    </row>
    <row r="5" spans="2:13">
      <c r="B5" s="1" t="s">
        <v>70</v>
      </c>
    </row>
    <row r="6" spans="2:13">
      <c r="B6" s="1" t="s">
        <v>71</v>
      </c>
    </row>
    <row r="8" spans="2:13">
      <c r="B8" s="1" t="s">
        <v>13</v>
      </c>
      <c r="C8" s="2" t="s">
        <v>0</v>
      </c>
      <c r="D8" s="1" t="s">
        <v>14</v>
      </c>
      <c r="E8" s="2" t="s">
        <v>3</v>
      </c>
      <c r="F8" s="1" t="s">
        <v>1</v>
      </c>
      <c r="G8" s="2" t="s">
        <v>2</v>
      </c>
      <c r="H8" s="40" t="s">
        <v>18</v>
      </c>
      <c r="I8" s="2" t="s">
        <v>5</v>
      </c>
      <c r="J8" s="2" t="s">
        <v>15</v>
      </c>
      <c r="K8" s="2" t="s">
        <v>16</v>
      </c>
      <c r="L8" s="2" t="s">
        <v>17</v>
      </c>
      <c r="M8" s="48" t="s">
        <v>84</v>
      </c>
    </row>
    <row r="9" spans="2:13">
      <c r="B9" s="78">
        <f t="shared" ref="B9:B33" si="0">IF(B8="pořadí",1,IF(AND(J9=99,K9=99,L9=99),"DNF",IF(D9="-"," ",B8+1)))</f>
        <v>1</v>
      </c>
      <c r="C9" s="41">
        <v>30</v>
      </c>
      <c r="D9" s="76" t="str">
        <f>IF(ISBLANK(Tabulka41217[[#This Row],[start. č.]]),"-",IF(ISERROR(VLOOKUP(Tabulka41217[[#This Row],[start. č.]],'3. REGISTRACE'!B:F,2,0)),"start. č. nebylo registrováno!",VLOOKUP(Tabulka41217[[#This Row],[start. č.]],'3. REGISTRACE'!B:F,2,0)))</f>
        <v>Stejskal Filip</v>
      </c>
      <c r="E9" s="77">
        <f>IF(ISBLANK(Tabulka41217[[#This Row],[start. č.]]),"-",IF(ISERROR(VLOOKUP(Tabulka41217[[#This Row],[start. č.]],'3. REGISTRACE'!B:F,3,0)),"-",VLOOKUP(Tabulka41217[[#This Row],[start. č.]],'3. REGISTRACE'!B:F,3,0)))</f>
        <v>2003</v>
      </c>
      <c r="F9" s="79" t="str">
        <f>IF(ISBLANK(Tabulka41217[[#This Row],[start. č.]]),"-",IF(Tabulka41217[[#This Row],[příjmení a jméno]]="start. č. nebylo registrováno!","-",IF(VLOOKUP(Tabulka41217[[#This Row],[start. č.]],'3. REGISTRACE'!B:F,4,0)=0,"-",VLOOKUP(Tabulka41217[[#This Row],[start. č.]],'3. REGISTRACE'!B:F,4,0))))</f>
        <v>Sokol Č.B.</v>
      </c>
      <c r="G9" s="77" t="str">
        <f>IF(ISBLANK(Tabulka41217[[#This Row],[start. č.]]),"-",IF(Tabulka41217[[#This Row],[příjmení a jméno]]="start. č. nebylo registrováno!","-",IF(VLOOKUP(Tabulka41217[[#This Row],[start. č.]],'3. REGISTRACE'!B:F,5,0)=0,"-",VLOOKUP(Tabulka41217[[#This Row],[start. č.]],'3. REGISTRACE'!B:F,5,0))))</f>
        <v>M</v>
      </c>
      <c r="H9" s="80">
        <f>IF(OR(Tabulka41217[[#This Row],[pořadí]]="DNF",Tabulka41217[[#This Row],[pořadí]]=" "),"-",TIME(Tabulka41217[[#This Row],[hod]],Tabulka41217[[#This Row],[min]],Tabulka41217[[#This Row],[sek]]))</f>
        <v>2.3148148148148151E-3</v>
      </c>
      <c r="I9" s="77" t="str">
        <f>IF(ISBLANK(Tabulka41217[[#This Row],[start. č.]]),"-",IF(Tabulka41217[[#This Row],[příjmení a jméno]]="start. č. nebylo registrováno!","-",IF(VLOOKUP(Tabulka41217[[#This Row],[start. č.]],'3. REGISTRACE'!B:G,6,0)=0,"-",VLOOKUP(Tabulka41217[[#This Row],[start. č.]],'3. REGISTRACE'!B:G,6,0))))</f>
        <v>Mladší dorost H</v>
      </c>
      <c r="J9" s="102">
        <v>0</v>
      </c>
      <c r="K9" s="103">
        <v>3</v>
      </c>
      <c r="L9" s="104">
        <v>20</v>
      </c>
      <c r="M9" s="68" t="str">
        <f>IF(AND(ISBLANK(J9),ISBLANK(K9),ISBLANK(L9)),"-",IF(H9&gt;=MAX(H$9:H9),"ok","chyba!!!"))</f>
        <v>ok</v>
      </c>
    </row>
    <row r="10" spans="2:13">
      <c r="B10" s="94">
        <f t="shared" si="0"/>
        <v>2</v>
      </c>
      <c r="C10" s="69">
        <v>5</v>
      </c>
      <c r="D10" s="95" t="str">
        <f>IF(ISBLANK(Tabulka41217[[#This Row],[start. č.]]),"-",IF(ISERROR(VLOOKUP(Tabulka41217[[#This Row],[start. č.]],'3. REGISTRACE'!B:F,2,0)),"start. č. nebylo registrováno!",VLOOKUP(Tabulka41217[[#This Row],[start. č.]],'3. REGISTRACE'!B:F,2,0)))</f>
        <v>Candra Tomáš</v>
      </c>
      <c r="E10" s="96">
        <f>IF(ISBLANK(Tabulka41217[[#This Row],[start. č.]]),"-",IF(ISERROR(VLOOKUP(Tabulka41217[[#This Row],[start. č.]],'3. REGISTRACE'!B:F,3,0)),"-",VLOOKUP(Tabulka41217[[#This Row],[start. č.]],'3. REGISTRACE'!B:F,3,0)))</f>
        <v>2004</v>
      </c>
      <c r="F10" s="97" t="str">
        <f>IF(ISBLANK(Tabulka41217[[#This Row],[start. č.]]),"-",IF(Tabulka41217[[#This Row],[příjmení a jméno]]="start. č. nebylo registrováno!","-",IF(VLOOKUP(Tabulka41217[[#This Row],[start. č.]],'3. REGISTRACE'!B:F,4,0)=0,"-",VLOOKUP(Tabulka41217[[#This Row],[start. č.]],'3. REGISTRACE'!B:F,4,0))))</f>
        <v>B+H Triatlon</v>
      </c>
      <c r="G10" s="96" t="str">
        <f>IF(ISBLANK(Tabulka41217[[#This Row],[start. č.]]),"-",IF(Tabulka41217[[#This Row],[příjmení a jméno]]="start. č. nebylo registrováno!","-",IF(VLOOKUP(Tabulka41217[[#This Row],[start. č.]],'3. REGISTRACE'!B:F,5,0)=0,"-",VLOOKUP(Tabulka41217[[#This Row],[start. č.]],'3. REGISTRACE'!B:F,5,0))))</f>
        <v>M</v>
      </c>
      <c r="H10" s="90">
        <f>IF(OR(Tabulka41217[[#This Row],[pořadí]]="DNF",Tabulka41217[[#This Row],[pořadí]]=" "),"-",TIME(Tabulka41217[[#This Row],[hod]],Tabulka41217[[#This Row],[min]],Tabulka41217[[#This Row],[sek]]))</f>
        <v>2.4421296296296296E-3</v>
      </c>
      <c r="I10" s="96" t="str">
        <f>IF(ISBLANK(Tabulka41217[[#This Row],[start. č.]]),"-",IF(Tabulka41217[[#This Row],[příjmení a jméno]]="start. č. nebylo registrováno!","-",IF(VLOOKUP(Tabulka41217[[#This Row],[start. č.]],'3. REGISTRACE'!B:G,6,0)=0,"-",VLOOKUP(Tabulka41217[[#This Row],[start. č.]],'3. REGISTRACE'!B:G,6,0))))</f>
        <v>Mladší dorost H</v>
      </c>
      <c r="J10" s="102">
        <v>0</v>
      </c>
      <c r="K10" s="103">
        <v>3</v>
      </c>
      <c r="L10" s="104">
        <v>31</v>
      </c>
      <c r="M10" s="68" t="str">
        <f>IF(AND(ISBLANK(J10),ISBLANK(K10),ISBLANK(L10)),"-",IF(H10&gt;=MAX(H$9:H10),"ok","chyba!!!"))</f>
        <v>ok</v>
      </c>
    </row>
    <row r="11" spans="2:13">
      <c r="B11" s="94" t="str">
        <f t="shared" si="0"/>
        <v xml:space="preserve"> </v>
      </c>
      <c r="C11" s="69"/>
      <c r="D11" s="95" t="str">
        <f>IF(ISBLANK(Tabulka41217[[#This Row],[start. č.]]),"-",IF(ISERROR(VLOOKUP(Tabulka41217[[#This Row],[start. č.]],'3. REGISTRACE'!B:F,2,0)),"start. č. nebylo registrováno!",VLOOKUP(Tabulka41217[[#This Row],[start. č.]],'3. REGISTRACE'!B:F,2,0)))</f>
        <v>-</v>
      </c>
      <c r="E11" s="96" t="str">
        <f>IF(ISBLANK(Tabulka41217[[#This Row],[start. č.]]),"-",IF(ISERROR(VLOOKUP(Tabulka41217[[#This Row],[start. č.]],'3. REGISTRACE'!B:F,3,0)),"-",VLOOKUP(Tabulka41217[[#This Row],[start. č.]],'3. REGISTRACE'!B:F,3,0)))</f>
        <v>-</v>
      </c>
      <c r="F11" s="97" t="str">
        <f>IF(ISBLANK(Tabulka41217[[#This Row],[start. č.]]),"-",IF(Tabulka41217[[#This Row],[příjmení a jméno]]="start. č. nebylo registrováno!","-",IF(VLOOKUP(Tabulka41217[[#This Row],[start. č.]],'3. REGISTRACE'!B:F,4,0)=0,"-",VLOOKUP(Tabulka41217[[#This Row],[start. č.]],'3. REGISTRACE'!B:F,4,0))))</f>
        <v>-</v>
      </c>
      <c r="G11" s="96" t="str">
        <f>IF(ISBLANK(Tabulka41217[[#This Row],[start. č.]]),"-",IF(Tabulka41217[[#This Row],[příjmení a jméno]]="start. č. nebylo registrováno!","-",IF(VLOOKUP(Tabulka41217[[#This Row],[start. č.]],'3. REGISTRACE'!B:F,5,0)=0,"-",VLOOKUP(Tabulka41217[[#This Row],[start. č.]],'3. REGISTRACE'!B:F,5,0))))</f>
        <v>-</v>
      </c>
      <c r="H11" s="90" t="str">
        <f>IF(OR(Tabulka41217[[#This Row],[pořadí]]="DNF",Tabulka41217[[#This Row],[pořadí]]=" "),"-",TIME(Tabulka41217[[#This Row],[hod]],Tabulka41217[[#This Row],[min]],Tabulka41217[[#This Row],[sek]]))</f>
        <v>-</v>
      </c>
      <c r="I11" s="96" t="str">
        <f>IF(ISBLANK(Tabulka41217[[#This Row],[start. č.]]),"-",IF(Tabulka41217[[#This Row],[příjmení a jméno]]="start. č. nebylo registrováno!","-",IF(VLOOKUP(Tabulka41217[[#This Row],[start. č.]],'3. REGISTRACE'!B:G,6,0)=0,"-",VLOOKUP(Tabulka41217[[#This Row],[start. č.]],'3. REGISTRACE'!B:G,6,0))))</f>
        <v>-</v>
      </c>
      <c r="J11" s="102"/>
      <c r="K11" s="103"/>
      <c r="L11" s="104"/>
      <c r="M11" s="68" t="str">
        <f>IF(AND(ISBLANK(J11),ISBLANK(K11),ISBLANK(L11)),"-",IF(H11&gt;=MAX(H$9:H11),"ok","chyba!!!"))</f>
        <v>-</v>
      </c>
    </row>
    <row r="12" spans="2:13">
      <c r="B12" s="94" t="str">
        <f t="shared" si="0"/>
        <v xml:space="preserve"> </v>
      </c>
      <c r="C12" s="69"/>
      <c r="D12" s="95" t="str">
        <f>IF(ISBLANK(Tabulka41217[[#This Row],[start. č.]]),"-",IF(ISERROR(VLOOKUP(Tabulka41217[[#This Row],[start. č.]],'3. REGISTRACE'!B:F,2,0)),"start. č. nebylo registrováno!",VLOOKUP(Tabulka41217[[#This Row],[start. č.]],'3. REGISTRACE'!B:F,2,0)))</f>
        <v>-</v>
      </c>
      <c r="E12" s="96" t="str">
        <f>IF(ISBLANK(Tabulka41217[[#This Row],[start. č.]]),"-",IF(ISERROR(VLOOKUP(Tabulka41217[[#This Row],[start. č.]],'3. REGISTRACE'!B:F,3,0)),"-",VLOOKUP(Tabulka41217[[#This Row],[start. č.]],'3. REGISTRACE'!B:F,3,0)))</f>
        <v>-</v>
      </c>
      <c r="F12" s="97" t="str">
        <f>IF(ISBLANK(Tabulka41217[[#This Row],[start. č.]]),"-",IF(Tabulka41217[[#This Row],[příjmení a jméno]]="start. č. nebylo registrováno!","-",IF(VLOOKUP(Tabulka41217[[#This Row],[start. č.]],'3. REGISTRACE'!B:F,4,0)=0,"-",VLOOKUP(Tabulka41217[[#This Row],[start. č.]],'3. REGISTRACE'!B:F,4,0))))</f>
        <v>-</v>
      </c>
      <c r="G12" s="96" t="str">
        <f>IF(ISBLANK(Tabulka41217[[#This Row],[start. č.]]),"-",IF(Tabulka41217[[#This Row],[příjmení a jméno]]="start. č. nebylo registrováno!","-",IF(VLOOKUP(Tabulka41217[[#This Row],[start. č.]],'3. REGISTRACE'!B:F,5,0)=0,"-",VLOOKUP(Tabulka41217[[#This Row],[start. č.]],'3. REGISTRACE'!B:F,5,0))))</f>
        <v>-</v>
      </c>
      <c r="H12" s="90" t="str">
        <f>IF(OR(Tabulka41217[[#This Row],[pořadí]]="DNF",Tabulka41217[[#This Row],[pořadí]]=" "),"-",TIME(Tabulka41217[[#This Row],[hod]],Tabulka41217[[#This Row],[min]],Tabulka41217[[#This Row],[sek]]))</f>
        <v>-</v>
      </c>
      <c r="I12" s="96" t="str">
        <f>IF(ISBLANK(Tabulka41217[[#This Row],[start. č.]]),"-",IF(Tabulka41217[[#This Row],[příjmení a jméno]]="start. č. nebylo registrováno!","-",IF(VLOOKUP(Tabulka41217[[#This Row],[start. č.]],'3. REGISTRACE'!B:G,6,0)=0,"-",VLOOKUP(Tabulka41217[[#This Row],[start. č.]],'3. REGISTRACE'!B:G,6,0))))</f>
        <v>-</v>
      </c>
      <c r="J12" s="102"/>
      <c r="K12" s="103"/>
      <c r="L12" s="104"/>
      <c r="M12" s="68" t="str">
        <f>IF(AND(ISBLANK(J12),ISBLANK(K12),ISBLANK(L12)),"-",IF(H12&gt;=MAX(H$9:H12),"ok","chyba!!!"))</f>
        <v>-</v>
      </c>
    </row>
    <row r="13" spans="2:13">
      <c r="B13" s="94" t="str">
        <f t="shared" si="0"/>
        <v xml:space="preserve"> </v>
      </c>
      <c r="C13" s="69"/>
      <c r="D13" s="95" t="str">
        <f>IF(ISBLANK(Tabulka41217[[#This Row],[start. č.]]),"-",IF(ISERROR(VLOOKUP(Tabulka41217[[#This Row],[start. č.]],'3. REGISTRACE'!B:F,2,0)),"start. č. nebylo registrováno!",VLOOKUP(Tabulka41217[[#This Row],[start. č.]],'3. REGISTRACE'!B:F,2,0)))</f>
        <v>-</v>
      </c>
      <c r="E13" s="96" t="str">
        <f>IF(ISBLANK(Tabulka41217[[#This Row],[start. č.]]),"-",IF(ISERROR(VLOOKUP(Tabulka41217[[#This Row],[start. č.]],'3. REGISTRACE'!B:F,3,0)),"-",VLOOKUP(Tabulka41217[[#This Row],[start. č.]],'3. REGISTRACE'!B:F,3,0)))</f>
        <v>-</v>
      </c>
      <c r="F13" s="97" t="str">
        <f>IF(ISBLANK(Tabulka41217[[#This Row],[start. č.]]),"-",IF(Tabulka41217[[#This Row],[příjmení a jméno]]="start. č. nebylo registrováno!","-",IF(VLOOKUP(Tabulka41217[[#This Row],[start. č.]],'3. REGISTRACE'!B:F,4,0)=0,"-",VLOOKUP(Tabulka41217[[#This Row],[start. č.]],'3. REGISTRACE'!B:F,4,0))))</f>
        <v>-</v>
      </c>
      <c r="G13" s="96" t="str">
        <f>IF(ISBLANK(Tabulka41217[[#This Row],[start. č.]]),"-",IF(Tabulka41217[[#This Row],[příjmení a jméno]]="start. č. nebylo registrováno!","-",IF(VLOOKUP(Tabulka41217[[#This Row],[start. č.]],'3. REGISTRACE'!B:F,5,0)=0,"-",VLOOKUP(Tabulka41217[[#This Row],[start. č.]],'3. REGISTRACE'!B:F,5,0))))</f>
        <v>-</v>
      </c>
      <c r="H13" s="90" t="str">
        <f>IF(OR(Tabulka41217[[#This Row],[pořadí]]="DNF",Tabulka41217[[#This Row],[pořadí]]=" "),"-",TIME(Tabulka41217[[#This Row],[hod]],Tabulka41217[[#This Row],[min]],Tabulka41217[[#This Row],[sek]]))</f>
        <v>-</v>
      </c>
      <c r="I13" s="96" t="str">
        <f>IF(ISBLANK(Tabulka41217[[#This Row],[start. č.]]),"-",IF(Tabulka41217[[#This Row],[příjmení a jméno]]="start. č. nebylo registrováno!","-",IF(VLOOKUP(Tabulka41217[[#This Row],[start. č.]],'3. REGISTRACE'!B:G,6,0)=0,"-",VLOOKUP(Tabulka41217[[#This Row],[start. č.]],'3. REGISTRACE'!B:G,6,0))))</f>
        <v>-</v>
      </c>
      <c r="J13" s="102"/>
      <c r="K13" s="103"/>
      <c r="L13" s="104"/>
      <c r="M13" s="68" t="str">
        <f>IF(AND(ISBLANK(J13),ISBLANK(K13),ISBLANK(L13)),"-",IF(H13&gt;=MAX(H$9:H13),"ok","chyba!!!"))</f>
        <v>-</v>
      </c>
    </row>
    <row r="14" spans="2:13">
      <c r="B14" s="94" t="str">
        <f t="shared" si="0"/>
        <v xml:space="preserve"> </v>
      </c>
      <c r="C14" s="69"/>
      <c r="D14" s="95" t="str">
        <f>IF(ISBLANK(Tabulka41217[[#This Row],[start. č.]]),"-",IF(ISERROR(VLOOKUP(Tabulka41217[[#This Row],[start. č.]],'3. REGISTRACE'!B:F,2,0)),"start. č. nebylo registrováno!",VLOOKUP(Tabulka41217[[#This Row],[start. č.]],'3. REGISTRACE'!B:F,2,0)))</f>
        <v>-</v>
      </c>
      <c r="E14" s="96" t="str">
        <f>IF(ISBLANK(Tabulka41217[[#This Row],[start. č.]]),"-",IF(ISERROR(VLOOKUP(Tabulka41217[[#This Row],[start. č.]],'3. REGISTRACE'!B:F,3,0)),"-",VLOOKUP(Tabulka41217[[#This Row],[start. č.]],'3. REGISTRACE'!B:F,3,0)))</f>
        <v>-</v>
      </c>
      <c r="F14" s="97" t="str">
        <f>IF(ISBLANK(Tabulka41217[[#This Row],[start. č.]]),"-",IF(Tabulka41217[[#This Row],[příjmení a jméno]]="start. č. nebylo registrováno!","-",IF(VLOOKUP(Tabulka41217[[#This Row],[start. č.]],'3. REGISTRACE'!B:F,4,0)=0,"-",VLOOKUP(Tabulka41217[[#This Row],[start. č.]],'3. REGISTRACE'!B:F,4,0))))</f>
        <v>-</v>
      </c>
      <c r="G14" s="96" t="str">
        <f>IF(ISBLANK(Tabulka41217[[#This Row],[start. č.]]),"-",IF(Tabulka41217[[#This Row],[příjmení a jméno]]="start. č. nebylo registrováno!","-",IF(VLOOKUP(Tabulka41217[[#This Row],[start. č.]],'3. REGISTRACE'!B:F,5,0)=0,"-",VLOOKUP(Tabulka41217[[#This Row],[start. č.]],'3. REGISTRACE'!B:F,5,0))))</f>
        <v>-</v>
      </c>
      <c r="H14" s="90" t="str">
        <f>IF(OR(Tabulka41217[[#This Row],[pořadí]]="DNF",Tabulka41217[[#This Row],[pořadí]]=" "),"-",TIME(Tabulka41217[[#This Row],[hod]],Tabulka41217[[#This Row],[min]],Tabulka41217[[#This Row],[sek]]))</f>
        <v>-</v>
      </c>
      <c r="I14" s="96" t="str">
        <f>IF(ISBLANK(Tabulka41217[[#This Row],[start. č.]]),"-",IF(Tabulka41217[[#This Row],[příjmení a jméno]]="start. č. nebylo registrováno!","-",IF(VLOOKUP(Tabulka41217[[#This Row],[start. č.]],'3. REGISTRACE'!B:G,6,0)=0,"-",VLOOKUP(Tabulka41217[[#This Row],[start. č.]],'3. REGISTRACE'!B:G,6,0))))</f>
        <v>-</v>
      </c>
      <c r="J14" s="102"/>
      <c r="K14" s="103"/>
      <c r="L14" s="104"/>
      <c r="M14" s="68" t="str">
        <f>IF(AND(ISBLANK(J14),ISBLANK(K14),ISBLANK(L14)),"-",IF(H14&gt;=MAX(H$9:H14),"ok","chyba!!!"))</f>
        <v>-</v>
      </c>
    </row>
    <row r="15" spans="2:13">
      <c r="B15" s="94" t="str">
        <f t="shared" si="0"/>
        <v xml:space="preserve"> </v>
      </c>
      <c r="C15" s="69"/>
      <c r="D15" s="95" t="str">
        <f>IF(ISBLANK(Tabulka41217[[#This Row],[start. č.]]),"-",IF(ISERROR(VLOOKUP(Tabulka41217[[#This Row],[start. č.]],'3. REGISTRACE'!B:F,2,0)),"start. č. nebylo registrováno!",VLOOKUP(Tabulka41217[[#This Row],[start. č.]],'3. REGISTRACE'!B:F,2,0)))</f>
        <v>-</v>
      </c>
      <c r="E15" s="96" t="str">
        <f>IF(ISBLANK(Tabulka41217[[#This Row],[start. č.]]),"-",IF(ISERROR(VLOOKUP(Tabulka41217[[#This Row],[start. č.]],'3. REGISTRACE'!B:F,3,0)),"-",VLOOKUP(Tabulka41217[[#This Row],[start. č.]],'3. REGISTRACE'!B:F,3,0)))</f>
        <v>-</v>
      </c>
      <c r="F15" s="97" t="str">
        <f>IF(ISBLANK(Tabulka41217[[#This Row],[start. č.]]),"-",IF(Tabulka41217[[#This Row],[příjmení a jméno]]="start. č. nebylo registrováno!","-",IF(VLOOKUP(Tabulka41217[[#This Row],[start. č.]],'3. REGISTRACE'!B:F,4,0)=0,"-",VLOOKUP(Tabulka41217[[#This Row],[start. č.]],'3. REGISTRACE'!B:F,4,0))))</f>
        <v>-</v>
      </c>
      <c r="G15" s="96" t="str">
        <f>IF(ISBLANK(Tabulka41217[[#This Row],[start. č.]]),"-",IF(Tabulka41217[[#This Row],[příjmení a jméno]]="start. č. nebylo registrováno!","-",IF(VLOOKUP(Tabulka41217[[#This Row],[start. č.]],'3. REGISTRACE'!B:F,5,0)=0,"-",VLOOKUP(Tabulka41217[[#This Row],[start. č.]],'3. REGISTRACE'!B:F,5,0))))</f>
        <v>-</v>
      </c>
      <c r="H15" s="90" t="str">
        <f>IF(OR(Tabulka41217[[#This Row],[pořadí]]="DNF",Tabulka41217[[#This Row],[pořadí]]=" "),"-",TIME(Tabulka41217[[#This Row],[hod]],Tabulka41217[[#This Row],[min]],Tabulka41217[[#This Row],[sek]]))</f>
        <v>-</v>
      </c>
      <c r="I15" s="96" t="str">
        <f>IF(ISBLANK(Tabulka41217[[#This Row],[start. č.]]),"-",IF(Tabulka41217[[#This Row],[příjmení a jméno]]="start. č. nebylo registrováno!","-",IF(VLOOKUP(Tabulka41217[[#This Row],[start. č.]],'3. REGISTRACE'!B:G,6,0)=0,"-",VLOOKUP(Tabulka41217[[#This Row],[start. č.]],'3. REGISTRACE'!B:G,6,0))))</f>
        <v>-</v>
      </c>
      <c r="J15" s="102"/>
      <c r="K15" s="103"/>
      <c r="L15" s="104"/>
      <c r="M15" s="68" t="str">
        <f>IF(AND(ISBLANK(J15),ISBLANK(K15),ISBLANK(L15)),"-",IF(H15&gt;=MAX(H$9:H15),"ok","chyba!!!"))</f>
        <v>-</v>
      </c>
    </row>
    <row r="16" spans="2:13">
      <c r="B16" s="94" t="str">
        <f t="shared" si="0"/>
        <v xml:space="preserve"> </v>
      </c>
      <c r="C16" s="69"/>
      <c r="D16" s="95" t="str">
        <f>IF(ISBLANK(Tabulka41217[[#This Row],[start. č.]]),"-",IF(ISERROR(VLOOKUP(Tabulka41217[[#This Row],[start. č.]],'3. REGISTRACE'!B:F,2,0)),"start. č. nebylo registrováno!",VLOOKUP(Tabulka41217[[#This Row],[start. č.]],'3. REGISTRACE'!B:F,2,0)))</f>
        <v>-</v>
      </c>
      <c r="E16" s="96" t="str">
        <f>IF(ISBLANK(Tabulka41217[[#This Row],[start. č.]]),"-",IF(ISERROR(VLOOKUP(Tabulka41217[[#This Row],[start. č.]],'3. REGISTRACE'!B:F,3,0)),"-",VLOOKUP(Tabulka41217[[#This Row],[start. č.]],'3. REGISTRACE'!B:F,3,0)))</f>
        <v>-</v>
      </c>
      <c r="F16" s="97" t="str">
        <f>IF(ISBLANK(Tabulka41217[[#This Row],[start. č.]]),"-",IF(Tabulka41217[[#This Row],[příjmení a jméno]]="start. č. nebylo registrováno!","-",IF(VLOOKUP(Tabulka41217[[#This Row],[start. č.]],'3. REGISTRACE'!B:F,4,0)=0,"-",VLOOKUP(Tabulka41217[[#This Row],[start. č.]],'3. REGISTRACE'!B:F,4,0))))</f>
        <v>-</v>
      </c>
      <c r="G16" s="96" t="str">
        <f>IF(ISBLANK(Tabulka41217[[#This Row],[start. č.]]),"-",IF(Tabulka41217[[#This Row],[příjmení a jméno]]="start. č. nebylo registrováno!","-",IF(VLOOKUP(Tabulka41217[[#This Row],[start. č.]],'3. REGISTRACE'!B:F,5,0)=0,"-",VLOOKUP(Tabulka41217[[#This Row],[start. č.]],'3. REGISTRACE'!B:F,5,0))))</f>
        <v>-</v>
      </c>
      <c r="H16" s="90" t="str">
        <f>IF(OR(Tabulka41217[[#This Row],[pořadí]]="DNF",Tabulka41217[[#This Row],[pořadí]]=" "),"-",TIME(Tabulka41217[[#This Row],[hod]],Tabulka41217[[#This Row],[min]],Tabulka41217[[#This Row],[sek]]))</f>
        <v>-</v>
      </c>
      <c r="I16" s="96" t="str">
        <f>IF(ISBLANK(Tabulka41217[[#This Row],[start. č.]]),"-",IF(Tabulka41217[[#This Row],[příjmení a jméno]]="start. č. nebylo registrováno!","-",IF(VLOOKUP(Tabulka41217[[#This Row],[start. č.]],'3. REGISTRACE'!B:G,6,0)=0,"-",VLOOKUP(Tabulka41217[[#This Row],[start. č.]],'3. REGISTRACE'!B:G,6,0))))</f>
        <v>-</v>
      </c>
      <c r="J16" s="102"/>
      <c r="K16" s="103"/>
      <c r="L16" s="104"/>
      <c r="M16" s="68" t="str">
        <f>IF(AND(ISBLANK(J16),ISBLANK(K16),ISBLANK(L16)),"-",IF(H16&gt;=MAX(H$9:H16),"ok","chyba!!!"))</f>
        <v>-</v>
      </c>
    </row>
    <row r="17" spans="2:13">
      <c r="B17" s="94" t="str">
        <f t="shared" si="0"/>
        <v xml:space="preserve"> </v>
      </c>
      <c r="C17" s="69"/>
      <c r="D17" s="95" t="str">
        <f>IF(ISBLANK(Tabulka41217[[#This Row],[start. č.]]),"-",IF(ISERROR(VLOOKUP(Tabulka41217[[#This Row],[start. č.]],'3. REGISTRACE'!B:F,2,0)),"start. č. nebylo registrováno!",VLOOKUP(Tabulka41217[[#This Row],[start. č.]],'3. REGISTRACE'!B:F,2,0)))</f>
        <v>-</v>
      </c>
      <c r="E17" s="96" t="str">
        <f>IF(ISBLANK(Tabulka41217[[#This Row],[start. č.]]),"-",IF(ISERROR(VLOOKUP(Tabulka41217[[#This Row],[start. č.]],'3. REGISTRACE'!B:F,3,0)),"-",VLOOKUP(Tabulka41217[[#This Row],[start. č.]],'3. REGISTRACE'!B:F,3,0)))</f>
        <v>-</v>
      </c>
      <c r="F17" s="97" t="str">
        <f>IF(ISBLANK(Tabulka41217[[#This Row],[start. č.]]),"-",IF(Tabulka41217[[#This Row],[příjmení a jméno]]="start. č. nebylo registrováno!","-",IF(VLOOKUP(Tabulka41217[[#This Row],[start. č.]],'3. REGISTRACE'!B:F,4,0)=0,"-",VLOOKUP(Tabulka41217[[#This Row],[start. č.]],'3. REGISTRACE'!B:F,4,0))))</f>
        <v>-</v>
      </c>
      <c r="G17" s="96" t="str">
        <f>IF(ISBLANK(Tabulka41217[[#This Row],[start. č.]]),"-",IF(Tabulka41217[[#This Row],[příjmení a jméno]]="start. č. nebylo registrováno!","-",IF(VLOOKUP(Tabulka41217[[#This Row],[start. č.]],'3. REGISTRACE'!B:F,5,0)=0,"-",VLOOKUP(Tabulka41217[[#This Row],[start. č.]],'3. REGISTRACE'!B:F,5,0))))</f>
        <v>-</v>
      </c>
      <c r="H17" s="90" t="str">
        <f>IF(OR(Tabulka41217[[#This Row],[pořadí]]="DNF",Tabulka41217[[#This Row],[pořadí]]=" "),"-",TIME(Tabulka41217[[#This Row],[hod]],Tabulka41217[[#This Row],[min]],Tabulka41217[[#This Row],[sek]]))</f>
        <v>-</v>
      </c>
      <c r="I17" s="96" t="str">
        <f>IF(ISBLANK(Tabulka41217[[#This Row],[start. č.]]),"-",IF(Tabulka41217[[#This Row],[příjmení a jméno]]="start. č. nebylo registrováno!","-",IF(VLOOKUP(Tabulka41217[[#This Row],[start. č.]],'3. REGISTRACE'!B:G,6,0)=0,"-",VLOOKUP(Tabulka41217[[#This Row],[start. č.]],'3. REGISTRACE'!B:G,6,0))))</f>
        <v>-</v>
      </c>
      <c r="J17" s="102"/>
      <c r="K17" s="103"/>
      <c r="L17" s="104"/>
      <c r="M17" s="68" t="str">
        <f>IF(AND(ISBLANK(J17),ISBLANK(K17),ISBLANK(L17)),"-",IF(H17&gt;=MAX(H$9:H17),"ok","chyba!!!"))</f>
        <v>-</v>
      </c>
    </row>
    <row r="18" spans="2:13">
      <c r="B18" s="94" t="str">
        <f t="shared" si="0"/>
        <v xml:space="preserve"> </v>
      </c>
      <c r="C18" s="69"/>
      <c r="D18" s="95" t="str">
        <f>IF(ISBLANK(Tabulka41217[[#This Row],[start. č.]]),"-",IF(ISERROR(VLOOKUP(Tabulka41217[[#This Row],[start. č.]],'3. REGISTRACE'!B:F,2,0)),"start. č. nebylo registrováno!",VLOOKUP(Tabulka41217[[#This Row],[start. č.]],'3. REGISTRACE'!B:F,2,0)))</f>
        <v>-</v>
      </c>
      <c r="E18" s="96" t="str">
        <f>IF(ISBLANK(Tabulka41217[[#This Row],[start. č.]]),"-",IF(ISERROR(VLOOKUP(Tabulka41217[[#This Row],[start. č.]],'3. REGISTRACE'!B:F,3,0)),"-",VLOOKUP(Tabulka41217[[#This Row],[start. č.]],'3. REGISTRACE'!B:F,3,0)))</f>
        <v>-</v>
      </c>
      <c r="F18" s="97" t="str">
        <f>IF(ISBLANK(Tabulka41217[[#This Row],[start. č.]]),"-",IF(Tabulka41217[[#This Row],[příjmení a jméno]]="start. č. nebylo registrováno!","-",IF(VLOOKUP(Tabulka41217[[#This Row],[start. č.]],'3. REGISTRACE'!B:F,4,0)=0,"-",VLOOKUP(Tabulka41217[[#This Row],[start. č.]],'3. REGISTRACE'!B:F,4,0))))</f>
        <v>-</v>
      </c>
      <c r="G18" s="96" t="str">
        <f>IF(ISBLANK(Tabulka41217[[#This Row],[start. č.]]),"-",IF(Tabulka41217[[#This Row],[příjmení a jméno]]="start. č. nebylo registrováno!","-",IF(VLOOKUP(Tabulka41217[[#This Row],[start. č.]],'3. REGISTRACE'!B:F,5,0)=0,"-",VLOOKUP(Tabulka41217[[#This Row],[start. č.]],'3. REGISTRACE'!B:F,5,0))))</f>
        <v>-</v>
      </c>
      <c r="H18" s="90" t="str">
        <f>IF(OR(Tabulka41217[[#This Row],[pořadí]]="DNF",Tabulka41217[[#This Row],[pořadí]]=" "),"-",TIME(Tabulka41217[[#This Row],[hod]],Tabulka41217[[#This Row],[min]],Tabulka41217[[#This Row],[sek]]))</f>
        <v>-</v>
      </c>
      <c r="I18" s="96" t="str">
        <f>IF(ISBLANK(Tabulka41217[[#This Row],[start. č.]]),"-",IF(Tabulka41217[[#This Row],[příjmení a jméno]]="start. č. nebylo registrováno!","-",IF(VLOOKUP(Tabulka41217[[#This Row],[start. č.]],'3. REGISTRACE'!B:G,6,0)=0,"-",VLOOKUP(Tabulka41217[[#This Row],[start. č.]],'3. REGISTRACE'!B:G,6,0))))</f>
        <v>-</v>
      </c>
      <c r="J18" s="102"/>
      <c r="K18" s="103"/>
      <c r="L18" s="104"/>
      <c r="M18" s="68" t="str">
        <f>IF(AND(ISBLANK(J18),ISBLANK(K18),ISBLANK(L18)),"-",IF(H18&gt;=MAX(H$9:H18),"ok","chyba!!!"))</f>
        <v>-</v>
      </c>
    </row>
    <row r="19" spans="2:13">
      <c r="B19" s="94" t="str">
        <f t="shared" si="0"/>
        <v xml:space="preserve"> </v>
      </c>
      <c r="C19" s="69"/>
      <c r="D19" s="95" t="str">
        <f>IF(ISBLANK(Tabulka41217[[#This Row],[start. č.]]),"-",IF(ISERROR(VLOOKUP(Tabulka41217[[#This Row],[start. č.]],'3. REGISTRACE'!B:F,2,0)),"start. č. nebylo registrováno!",VLOOKUP(Tabulka41217[[#This Row],[start. č.]],'3. REGISTRACE'!B:F,2,0)))</f>
        <v>-</v>
      </c>
      <c r="E19" s="96" t="str">
        <f>IF(ISBLANK(Tabulka41217[[#This Row],[start. č.]]),"-",IF(ISERROR(VLOOKUP(Tabulka41217[[#This Row],[start. č.]],'3. REGISTRACE'!B:F,3,0)),"-",VLOOKUP(Tabulka41217[[#This Row],[start. č.]],'3. REGISTRACE'!B:F,3,0)))</f>
        <v>-</v>
      </c>
      <c r="F19" s="97" t="str">
        <f>IF(ISBLANK(Tabulka41217[[#This Row],[start. č.]]),"-",IF(Tabulka41217[[#This Row],[příjmení a jméno]]="start. č. nebylo registrováno!","-",IF(VLOOKUP(Tabulka41217[[#This Row],[start. č.]],'3. REGISTRACE'!B:F,4,0)=0,"-",VLOOKUP(Tabulka41217[[#This Row],[start. č.]],'3. REGISTRACE'!B:F,4,0))))</f>
        <v>-</v>
      </c>
      <c r="G19" s="96" t="str">
        <f>IF(ISBLANK(Tabulka41217[[#This Row],[start. č.]]),"-",IF(Tabulka41217[[#This Row],[příjmení a jméno]]="start. č. nebylo registrováno!","-",IF(VLOOKUP(Tabulka41217[[#This Row],[start. č.]],'3. REGISTRACE'!B:F,5,0)=0,"-",VLOOKUP(Tabulka41217[[#This Row],[start. č.]],'3. REGISTRACE'!B:F,5,0))))</f>
        <v>-</v>
      </c>
      <c r="H19" s="90" t="str">
        <f>IF(OR(Tabulka41217[[#This Row],[pořadí]]="DNF",Tabulka41217[[#This Row],[pořadí]]=" "),"-",TIME(Tabulka41217[[#This Row],[hod]],Tabulka41217[[#This Row],[min]],Tabulka41217[[#This Row],[sek]]))</f>
        <v>-</v>
      </c>
      <c r="I19" s="96" t="str">
        <f>IF(ISBLANK(Tabulka41217[[#This Row],[start. č.]]),"-",IF(Tabulka41217[[#This Row],[příjmení a jméno]]="start. č. nebylo registrováno!","-",IF(VLOOKUP(Tabulka41217[[#This Row],[start. č.]],'3. REGISTRACE'!B:G,6,0)=0,"-",VLOOKUP(Tabulka41217[[#This Row],[start. č.]],'3. REGISTRACE'!B:G,6,0))))</f>
        <v>-</v>
      </c>
      <c r="J19" s="102"/>
      <c r="K19" s="103"/>
      <c r="L19" s="104"/>
      <c r="M19" s="68" t="str">
        <f>IF(AND(ISBLANK(J19),ISBLANK(K19),ISBLANK(L19)),"-",IF(H19&gt;=MAX(H$9:H19),"ok","chyba!!!"))</f>
        <v>-</v>
      </c>
    </row>
    <row r="20" spans="2:13">
      <c r="B20" s="94" t="str">
        <f t="shared" si="0"/>
        <v xml:space="preserve"> </v>
      </c>
      <c r="C20" s="69"/>
      <c r="D20" s="95" t="str">
        <f>IF(ISBLANK(Tabulka41217[[#This Row],[start. č.]]),"-",IF(ISERROR(VLOOKUP(Tabulka41217[[#This Row],[start. č.]],'3. REGISTRACE'!B:F,2,0)),"start. č. nebylo registrováno!",VLOOKUP(Tabulka41217[[#This Row],[start. č.]],'3. REGISTRACE'!B:F,2,0)))</f>
        <v>-</v>
      </c>
      <c r="E20" s="96" t="str">
        <f>IF(ISBLANK(Tabulka41217[[#This Row],[start. č.]]),"-",IF(ISERROR(VLOOKUP(Tabulka41217[[#This Row],[start. č.]],'3. REGISTRACE'!B:F,3,0)),"-",VLOOKUP(Tabulka41217[[#This Row],[start. č.]],'3. REGISTRACE'!B:F,3,0)))</f>
        <v>-</v>
      </c>
      <c r="F20" s="97" t="str">
        <f>IF(ISBLANK(Tabulka41217[[#This Row],[start. č.]]),"-",IF(Tabulka41217[[#This Row],[příjmení a jméno]]="start. č. nebylo registrováno!","-",IF(VLOOKUP(Tabulka41217[[#This Row],[start. č.]],'3. REGISTRACE'!B:F,4,0)=0,"-",VLOOKUP(Tabulka41217[[#This Row],[start. č.]],'3. REGISTRACE'!B:F,4,0))))</f>
        <v>-</v>
      </c>
      <c r="G20" s="96" t="str">
        <f>IF(ISBLANK(Tabulka41217[[#This Row],[start. č.]]),"-",IF(Tabulka41217[[#This Row],[příjmení a jméno]]="start. č. nebylo registrováno!","-",IF(VLOOKUP(Tabulka41217[[#This Row],[start. č.]],'3. REGISTRACE'!B:F,5,0)=0,"-",VLOOKUP(Tabulka41217[[#This Row],[start. č.]],'3. REGISTRACE'!B:F,5,0))))</f>
        <v>-</v>
      </c>
      <c r="H20" s="90" t="str">
        <f>IF(OR(Tabulka41217[[#This Row],[pořadí]]="DNF",Tabulka41217[[#This Row],[pořadí]]=" "),"-",TIME(Tabulka41217[[#This Row],[hod]],Tabulka41217[[#This Row],[min]],Tabulka41217[[#This Row],[sek]]))</f>
        <v>-</v>
      </c>
      <c r="I20" s="96" t="str">
        <f>IF(ISBLANK(Tabulka41217[[#This Row],[start. č.]]),"-",IF(Tabulka41217[[#This Row],[příjmení a jméno]]="start. č. nebylo registrováno!","-",IF(VLOOKUP(Tabulka41217[[#This Row],[start. č.]],'3. REGISTRACE'!B:G,6,0)=0,"-",VLOOKUP(Tabulka41217[[#This Row],[start. č.]],'3. REGISTRACE'!B:G,6,0))))</f>
        <v>-</v>
      </c>
      <c r="J20" s="102"/>
      <c r="K20" s="103"/>
      <c r="L20" s="104"/>
      <c r="M20" s="68" t="str">
        <f>IF(AND(ISBLANK(J20),ISBLANK(K20),ISBLANK(L20)),"-",IF(H20&gt;=MAX(H$9:H20),"ok","chyba!!!"))</f>
        <v>-</v>
      </c>
    </row>
    <row r="21" spans="2:13">
      <c r="B21" s="94" t="str">
        <f t="shared" si="0"/>
        <v xml:space="preserve"> </v>
      </c>
      <c r="C21" s="69"/>
      <c r="D21" s="95" t="str">
        <f>IF(ISBLANK(Tabulka41217[[#This Row],[start. č.]]),"-",IF(ISERROR(VLOOKUP(Tabulka41217[[#This Row],[start. č.]],'3. REGISTRACE'!B:F,2,0)),"start. č. nebylo registrováno!",VLOOKUP(Tabulka41217[[#This Row],[start. č.]],'3. REGISTRACE'!B:F,2,0)))</f>
        <v>-</v>
      </c>
      <c r="E21" s="96" t="str">
        <f>IF(ISBLANK(Tabulka41217[[#This Row],[start. č.]]),"-",IF(ISERROR(VLOOKUP(Tabulka41217[[#This Row],[start. č.]],'3. REGISTRACE'!B:F,3,0)),"-",VLOOKUP(Tabulka41217[[#This Row],[start. č.]],'3. REGISTRACE'!B:F,3,0)))</f>
        <v>-</v>
      </c>
      <c r="F21" s="97" t="str">
        <f>IF(ISBLANK(Tabulka41217[[#This Row],[start. č.]]),"-",IF(Tabulka41217[[#This Row],[příjmení a jméno]]="start. č. nebylo registrováno!","-",IF(VLOOKUP(Tabulka41217[[#This Row],[start. č.]],'3. REGISTRACE'!B:F,4,0)=0,"-",VLOOKUP(Tabulka41217[[#This Row],[start. č.]],'3. REGISTRACE'!B:F,4,0))))</f>
        <v>-</v>
      </c>
      <c r="G21" s="96" t="str">
        <f>IF(ISBLANK(Tabulka41217[[#This Row],[start. č.]]),"-",IF(Tabulka41217[[#This Row],[příjmení a jméno]]="start. č. nebylo registrováno!","-",IF(VLOOKUP(Tabulka41217[[#This Row],[start. č.]],'3. REGISTRACE'!B:F,5,0)=0,"-",VLOOKUP(Tabulka41217[[#This Row],[start. č.]],'3. REGISTRACE'!B:F,5,0))))</f>
        <v>-</v>
      </c>
      <c r="H21" s="90" t="str">
        <f>IF(OR(Tabulka41217[[#This Row],[pořadí]]="DNF",Tabulka41217[[#This Row],[pořadí]]=" "),"-",TIME(Tabulka41217[[#This Row],[hod]],Tabulka41217[[#This Row],[min]],Tabulka41217[[#This Row],[sek]]))</f>
        <v>-</v>
      </c>
      <c r="I21" s="96" t="str">
        <f>IF(ISBLANK(Tabulka41217[[#This Row],[start. č.]]),"-",IF(Tabulka41217[[#This Row],[příjmení a jméno]]="start. č. nebylo registrováno!","-",IF(VLOOKUP(Tabulka41217[[#This Row],[start. č.]],'3. REGISTRACE'!B:G,6,0)=0,"-",VLOOKUP(Tabulka41217[[#This Row],[start. č.]],'3. REGISTRACE'!B:G,6,0))))</f>
        <v>-</v>
      </c>
      <c r="J21" s="102"/>
      <c r="K21" s="103"/>
      <c r="L21" s="104"/>
      <c r="M21" s="68" t="str">
        <f>IF(AND(ISBLANK(J21),ISBLANK(K21),ISBLANK(L21)),"-",IF(H21&gt;=MAX(H$9:H21),"ok","chyba!!!"))</f>
        <v>-</v>
      </c>
    </row>
    <row r="22" spans="2:13">
      <c r="B22" s="94" t="str">
        <f t="shared" si="0"/>
        <v xml:space="preserve"> </v>
      </c>
      <c r="C22" s="69"/>
      <c r="D22" s="95" t="str">
        <f>IF(ISBLANK(Tabulka41217[[#This Row],[start. č.]]),"-",IF(ISERROR(VLOOKUP(Tabulka41217[[#This Row],[start. č.]],'3. REGISTRACE'!B:F,2,0)),"start. č. nebylo registrováno!",VLOOKUP(Tabulka41217[[#This Row],[start. č.]],'3. REGISTRACE'!B:F,2,0)))</f>
        <v>-</v>
      </c>
      <c r="E22" s="96" t="str">
        <f>IF(ISBLANK(Tabulka41217[[#This Row],[start. č.]]),"-",IF(ISERROR(VLOOKUP(Tabulka41217[[#This Row],[start. č.]],'3. REGISTRACE'!B:F,3,0)),"-",VLOOKUP(Tabulka41217[[#This Row],[start. č.]],'3. REGISTRACE'!B:F,3,0)))</f>
        <v>-</v>
      </c>
      <c r="F22" s="97" t="str">
        <f>IF(ISBLANK(Tabulka41217[[#This Row],[start. č.]]),"-",IF(Tabulka41217[[#This Row],[příjmení a jméno]]="start. č. nebylo registrováno!","-",IF(VLOOKUP(Tabulka41217[[#This Row],[start. č.]],'3. REGISTRACE'!B:F,4,0)=0,"-",VLOOKUP(Tabulka41217[[#This Row],[start. č.]],'3. REGISTRACE'!B:F,4,0))))</f>
        <v>-</v>
      </c>
      <c r="G22" s="96" t="str">
        <f>IF(ISBLANK(Tabulka41217[[#This Row],[start. č.]]),"-",IF(Tabulka41217[[#This Row],[příjmení a jméno]]="start. č. nebylo registrováno!","-",IF(VLOOKUP(Tabulka41217[[#This Row],[start. č.]],'3. REGISTRACE'!B:F,5,0)=0,"-",VLOOKUP(Tabulka41217[[#This Row],[start. č.]],'3. REGISTRACE'!B:F,5,0))))</f>
        <v>-</v>
      </c>
      <c r="H22" s="90" t="str">
        <f>IF(OR(Tabulka41217[[#This Row],[pořadí]]="DNF",Tabulka41217[[#This Row],[pořadí]]=" "),"-",TIME(Tabulka41217[[#This Row],[hod]],Tabulka41217[[#This Row],[min]],Tabulka41217[[#This Row],[sek]]))</f>
        <v>-</v>
      </c>
      <c r="I22" s="96" t="str">
        <f>IF(ISBLANK(Tabulka41217[[#This Row],[start. č.]]),"-",IF(Tabulka41217[[#This Row],[příjmení a jméno]]="start. č. nebylo registrováno!","-",IF(VLOOKUP(Tabulka41217[[#This Row],[start. č.]],'3. REGISTRACE'!B:G,6,0)=0,"-",VLOOKUP(Tabulka41217[[#This Row],[start. č.]],'3. REGISTRACE'!B:G,6,0))))</f>
        <v>-</v>
      </c>
      <c r="J22" s="102"/>
      <c r="K22" s="103"/>
      <c r="L22" s="104"/>
      <c r="M22" s="68" t="str">
        <f>IF(AND(ISBLANK(J22),ISBLANK(K22),ISBLANK(L22)),"-",IF(H22&gt;=MAX(H$9:H22),"ok","chyba!!!"))</f>
        <v>-</v>
      </c>
    </row>
    <row r="23" spans="2:13">
      <c r="B23" s="94" t="str">
        <f t="shared" si="0"/>
        <v xml:space="preserve"> </v>
      </c>
      <c r="C23" s="69"/>
      <c r="D23" s="95" t="str">
        <f>IF(ISBLANK(Tabulka41217[[#This Row],[start. č.]]),"-",IF(ISERROR(VLOOKUP(Tabulka41217[[#This Row],[start. č.]],'3. REGISTRACE'!B:F,2,0)),"start. č. nebylo registrováno!",VLOOKUP(Tabulka41217[[#This Row],[start. č.]],'3. REGISTRACE'!B:F,2,0)))</f>
        <v>-</v>
      </c>
      <c r="E23" s="96" t="str">
        <f>IF(ISBLANK(Tabulka41217[[#This Row],[start. č.]]),"-",IF(ISERROR(VLOOKUP(Tabulka41217[[#This Row],[start. č.]],'3. REGISTRACE'!B:F,3,0)),"-",VLOOKUP(Tabulka41217[[#This Row],[start. č.]],'3. REGISTRACE'!B:F,3,0)))</f>
        <v>-</v>
      </c>
      <c r="F23" s="97" t="str">
        <f>IF(ISBLANK(Tabulka41217[[#This Row],[start. č.]]),"-",IF(Tabulka41217[[#This Row],[příjmení a jméno]]="start. č. nebylo registrováno!","-",IF(VLOOKUP(Tabulka41217[[#This Row],[start. č.]],'3. REGISTRACE'!B:F,4,0)=0,"-",VLOOKUP(Tabulka41217[[#This Row],[start. č.]],'3. REGISTRACE'!B:F,4,0))))</f>
        <v>-</v>
      </c>
      <c r="G23" s="96" t="str">
        <f>IF(ISBLANK(Tabulka41217[[#This Row],[start. č.]]),"-",IF(Tabulka41217[[#This Row],[příjmení a jméno]]="start. č. nebylo registrováno!","-",IF(VLOOKUP(Tabulka41217[[#This Row],[start. č.]],'3. REGISTRACE'!B:F,5,0)=0,"-",VLOOKUP(Tabulka41217[[#This Row],[start. č.]],'3. REGISTRACE'!B:F,5,0))))</f>
        <v>-</v>
      </c>
      <c r="H23" s="90" t="str">
        <f>IF(OR(Tabulka41217[[#This Row],[pořadí]]="DNF",Tabulka41217[[#This Row],[pořadí]]=" "),"-",TIME(Tabulka41217[[#This Row],[hod]],Tabulka41217[[#This Row],[min]],Tabulka41217[[#This Row],[sek]]))</f>
        <v>-</v>
      </c>
      <c r="I23" s="96" t="str">
        <f>IF(ISBLANK(Tabulka41217[[#This Row],[start. č.]]),"-",IF(Tabulka41217[[#This Row],[příjmení a jméno]]="start. č. nebylo registrováno!","-",IF(VLOOKUP(Tabulka41217[[#This Row],[start. č.]],'3. REGISTRACE'!B:G,6,0)=0,"-",VLOOKUP(Tabulka41217[[#This Row],[start. č.]],'3. REGISTRACE'!B:G,6,0))))</f>
        <v>-</v>
      </c>
      <c r="J23" s="102"/>
      <c r="K23" s="103"/>
      <c r="L23" s="104"/>
      <c r="M23" s="68" t="str">
        <f>IF(AND(ISBLANK(J23),ISBLANK(K23),ISBLANK(L23)),"-",IF(H23&gt;=MAX(H$9:H23),"ok","chyba!!!"))</f>
        <v>-</v>
      </c>
    </row>
    <row r="24" spans="2:13">
      <c r="B24" s="94" t="str">
        <f t="shared" si="0"/>
        <v xml:space="preserve"> </v>
      </c>
      <c r="C24" s="69"/>
      <c r="D24" s="95" t="str">
        <f>IF(ISBLANK(Tabulka41217[[#This Row],[start. č.]]),"-",IF(ISERROR(VLOOKUP(Tabulka41217[[#This Row],[start. č.]],'3. REGISTRACE'!B:F,2,0)),"start. č. nebylo registrováno!",VLOOKUP(Tabulka41217[[#This Row],[start. č.]],'3. REGISTRACE'!B:F,2,0)))</f>
        <v>-</v>
      </c>
      <c r="E24" s="96" t="str">
        <f>IF(ISBLANK(Tabulka41217[[#This Row],[start. č.]]),"-",IF(ISERROR(VLOOKUP(Tabulka41217[[#This Row],[start. č.]],'3. REGISTRACE'!B:F,3,0)),"-",VLOOKUP(Tabulka41217[[#This Row],[start. č.]],'3. REGISTRACE'!B:F,3,0)))</f>
        <v>-</v>
      </c>
      <c r="F24" s="97" t="str">
        <f>IF(ISBLANK(Tabulka41217[[#This Row],[start. č.]]),"-",IF(Tabulka41217[[#This Row],[příjmení a jméno]]="start. č. nebylo registrováno!","-",IF(VLOOKUP(Tabulka41217[[#This Row],[start. č.]],'3. REGISTRACE'!B:F,4,0)=0,"-",VLOOKUP(Tabulka41217[[#This Row],[start. č.]],'3. REGISTRACE'!B:F,4,0))))</f>
        <v>-</v>
      </c>
      <c r="G24" s="96" t="str">
        <f>IF(ISBLANK(Tabulka41217[[#This Row],[start. č.]]),"-",IF(Tabulka41217[[#This Row],[příjmení a jméno]]="start. č. nebylo registrováno!","-",IF(VLOOKUP(Tabulka41217[[#This Row],[start. č.]],'3. REGISTRACE'!B:F,5,0)=0,"-",VLOOKUP(Tabulka41217[[#This Row],[start. č.]],'3. REGISTRACE'!B:F,5,0))))</f>
        <v>-</v>
      </c>
      <c r="H24" s="90" t="str">
        <f>IF(OR(Tabulka41217[[#This Row],[pořadí]]="DNF",Tabulka41217[[#This Row],[pořadí]]=" "),"-",TIME(Tabulka41217[[#This Row],[hod]],Tabulka41217[[#This Row],[min]],Tabulka41217[[#This Row],[sek]]))</f>
        <v>-</v>
      </c>
      <c r="I24" s="96" t="str">
        <f>IF(ISBLANK(Tabulka41217[[#This Row],[start. č.]]),"-",IF(Tabulka41217[[#This Row],[příjmení a jméno]]="start. č. nebylo registrováno!","-",IF(VLOOKUP(Tabulka41217[[#This Row],[start. č.]],'3. REGISTRACE'!B:G,6,0)=0,"-",VLOOKUP(Tabulka41217[[#This Row],[start. č.]],'3. REGISTRACE'!B:G,6,0))))</f>
        <v>-</v>
      </c>
      <c r="J24" s="102"/>
      <c r="K24" s="103"/>
      <c r="L24" s="104"/>
      <c r="M24" s="68" t="str">
        <f>IF(AND(ISBLANK(J24),ISBLANK(K24),ISBLANK(L24)),"-",IF(H24&gt;=MAX(H$9:H24),"ok","chyba!!!"))</f>
        <v>-</v>
      </c>
    </row>
    <row r="25" spans="2:13">
      <c r="B25" s="94" t="str">
        <f t="shared" si="0"/>
        <v xml:space="preserve"> </v>
      </c>
      <c r="C25" s="69"/>
      <c r="D25" s="95" t="str">
        <f>IF(ISBLANK(Tabulka41217[[#This Row],[start. č.]]),"-",IF(ISERROR(VLOOKUP(Tabulka41217[[#This Row],[start. č.]],'3. REGISTRACE'!B:F,2,0)),"start. č. nebylo registrováno!",VLOOKUP(Tabulka41217[[#This Row],[start. č.]],'3. REGISTRACE'!B:F,2,0)))</f>
        <v>-</v>
      </c>
      <c r="E25" s="96" t="str">
        <f>IF(ISBLANK(Tabulka41217[[#This Row],[start. č.]]),"-",IF(ISERROR(VLOOKUP(Tabulka41217[[#This Row],[start. č.]],'3. REGISTRACE'!B:F,3,0)),"-",VLOOKUP(Tabulka41217[[#This Row],[start. č.]],'3. REGISTRACE'!B:F,3,0)))</f>
        <v>-</v>
      </c>
      <c r="F25" s="97" t="str">
        <f>IF(ISBLANK(Tabulka41217[[#This Row],[start. č.]]),"-",IF(Tabulka41217[[#This Row],[příjmení a jméno]]="start. č. nebylo registrováno!","-",IF(VLOOKUP(Tabulka41217[[#This Row],[start. č.]],'3. REGISTRACE'!B:F,4,0)=0,"-",VLOOKUP(Tabulka41217[[#This Row],[start. č.]],'3. REGISTRACE'!B:F,4,0))))</f>
        <v>-</v>
      </c>
      <c r="G25" s="96" t="str">
        <f>IF(ISBLANK(Tabulka41217[[#This Row],[start. č.]]),"-",IF(Tabulka41217[[#This Row],[příjmení a jméno]]="start. č. nebylo registrováno!","-",IF(VLOOKUP(Tabulka41217[[#This Row],[start. č.]],'3. REGISTRACE'!B:F,5,0)=0,"-",VLOOKUP(Tabulka41217[[#This Row],[start. č.]],'3. REGISTRACE'!B:F,5,0))))</f>
        <v>-</v>
      </c>
      <c r="H25" s="90" t="str">
        <f>IF(OR(Tabulka41217[[#This Row],[pořadí]]="DNF",Tabulka41217[[#This Row],[pořadí]]=" "),"-",TIME(Tabulka41217[[#This Row],[hod]],Tabulka41217[[#This Row],[min]],Tabulka41217[[#This Row],[sek]]))</f>
        <v>-</v>
      </c>
      <c r="I25" s="96" t="str">
        <f>IF(ISBLANK(Tabulka41217[[#This Row],[start. č.]]),"-",IF(Tabulka41217[[#This Row],[příjmení a jméno]]="start. č. nebylo registrováno!","-",IF(VLOOKUP(Tabulka41217[[#This Row],[start. č.]],'3. REGISTRACE'!B:G,6,0)=0,"-",VLOOKUP(Tabulka41217[[#This Row],[start. č.]],'3. REGISTRACE'!B:G,6,0))))</f>
        <v>-</v>
      </c>
      <c r="J25" s="102"/>
      <c r="K25" s="103"/>
      <c r="L25" s="104"/>
      <c r="M25" s="68" t="str">
        <f>IF(AND(ISBLANK(J25),ISBLANK(K25),ISBLANK(L25)),"-",IF(H25&gt;=MAX(H$9:H25),"ok","chyba!!!"))</f>
        <v>-</v>
      </c>
    </row>
    <row r="26" spans="2:13">
      <c r="B26" s="94" t="str">
        <f t="shared" si="0"/>
        <v xml:space="preserve"> </v>
      </c>
      <c r="C26" s="69"/>
      <c r="D26" s="95" t="str">
        <f>IF(ISBLANK(Tabulka41217[[#This Row],[start. č.]]),"-",IF(ISERROR(VLOOKUP(Tabulka41217[[#This Row],[start. č.]],'3. REGISTRACE'!B:F,2,0)),"start. č. nebylo registrováno!",VLOOKUP(Tabulka41217[[#This Row],[start. č.]],'3. REGISTRACE'!B:F,2,0)))</f>
        <v>-</v>
      </c>
      <c r="E26" s="96" t="str">
        <f>IF(ISBLANK(Tabulka41217[[#This Row],[start. č.]]),"-",IF(ISERROR(VLOOKUP(Tabulka41217[[#This Row],[start. č.]],'3. REGISTRACE'!B:F,3,0)),"-",VLOOKUP(Tabulka41217[[#This Row],[start. č.]],'3. REGISTRACE'!B:F,3,0)))</f>
        <v>-</v>
      </c>
      <c r="F26" s="97" t="str">
        <f>IF(ISBLANK(Tabulka41217[[#This Row],[start. č.]]),"-",IF(Tabulka41217[[#This Row],[příjmení a jméno]]="start. č. nebylo registrováno!","-",IF(VLOOKUP(Tabulka41217[[#This Row],[start. č.]],'3. REGISTRACE'!B:F,4,0)=0,"-",VLOOKUP(Tabulka41217[[#This Row],[start. č.]],'3. REGISTRACE'!B:F,4,0))))</f>
        <v>-</v>
      </c>
      <c r="G26" s="96" t="str">
        <f>IF(ISBLANK(Tabulka41217[[#This Row],[start. č.]]),"-",IF(Tabulka41217[[#This Row],[příjmení a jméno]]="start. č. nebylo registrováno!","-",IF(VLOOKUP(Tabulka41217[[#This Row],[start. č.]],'3. REGISTRACE'!B:F,5,0)=0,"-",VLOOKUP(Tabulka41217[[#This Row],[start. č.]],'3. REGISTRACE'!B:F,5,0))))</f>
        <v>-</v>
      </c>
      <c r="H26" s="90" t="str">
        <f>IF(OR(Tabulka41217[[#This Row],[pořadí]]="DNF",Tabulka41217[[#This Row],[pořadí]]=" "),"-",TIME(Tabulka41217[[#This Row],[hod]],Tabulka41217[[#This Row],[min]],Tabulka41217[[#This Row],[sek]]))</f>
        <v>-</v>
      </c>
      <c r="I26" s="96" t="str">
        <f>IF(ISBLANK(Tabulka41217[[#This Row],[start. č.]]),"-",IF(Tabulka41217[[#This Row],[příjmení a jméno]]="start. č. nebylo registrováno!","-",IF(VLOOKUP(Tabulka41217[[#This Row],[start. č.]],'3. REGISTRACE'!B:G,6,0)=0,"-",VLOOKUP(Tabulka41217[[#This Row],[start. č.]],'3. REGISTRACE'!B:G,6,0))))</f>
        <v>-</v>
      </c>
      <c r="J26" s="102"/>
      <c r="K26" s="103"/>
      <c r="L26" s="104"/>
      <c r="M26" s="68" t="str">
        <f>IF(AND(ISBLANK(J26),ISBLANK(K26),ISBLANK(L26)),"-",IF(H26&gt;=MAX(H$9:H26),"ok","chyba!!!"))</f>
        <v>-</v>
      </c>
    </row>
    <row r="27" spans="2:13">
      <c r="B27" s="94" t="str">
        <f t="shared" si="0"/>
        <v xml:space="preserve"> </v>
      </c>
      <c r="C27" s="69"/>
      <c r="D27" s="95" t="str">
        <f>IF(ISBLANK(Tabulka41217[[#This Row],[start. č.]]),"-",IF(ISERROR(VLOOKUP(Tabulka41217[[#This Row],[start. č.]],'3. REGISTRACE'!B:F,2,0)),"start. č. nebylo registrováno!",VLOOKUP(Tabulka41217[[#This Row],[start. č.]],'3. REGISTRACE'!B:F,2,0)))</f>
        <v>-</v>
      </c>
      <c r="E27" s="96" t="str">
        <f>IF(ISBLANK(Tabulka41217[[#This Row],[start. č.]]),"-",IF(ISERROR(VLOOKUP(Tabulka41217[[#This Row],[start. č.]],'3. REGISTRACE'!B:F,3,0)),"-",VLOOKUP(Tabulka41217[[#This Row],[start. č.]],'3. REGISTRACE'!B:F,3,0)))</f>
        <v>-</v>
      </c>
      <c r="F27" s="97" t="str">
        <f>IF(ISBLANK(Tabulka41217[[#This Row],[start. č.]]),"-",IF(Tabulka41217[[#This Row],[příjmení a jméno]]="start. č. nebylo registrováno!","-",IF(VLOOKUP(Tabulka41217[[#This Row],[start. č.]],'3. REGISTRACE'!B:F,4,0)=0,"-",VLOOKUP(Tabulka41217[[#This Row],[start. č.]],'3. REGISTRACE'!B:F,4,0))))</f>
        <v>-</v>
      </c>
      <c r="G27" s="96" t="str">
        <f>IF(ISBLANK(Tabulka41217[[#This Row],[start. č.]]),"-",IF(Tabulka41217[[#This Row],[příjmení a jméno]]="start. č. nebylo registrováno!","-",IF(VLOOKUP(Tabulka41217[[#This Row],[start. č.]],'3. REGISTRACE'!B:F,5,0)=0,"-",VLOOKUP(Tabulka41217[[#This Row],[start. č.]],'3. REGISTRACE'!B:F,5,0))))</f>
        <v>-</v>
      </c>
      <c r="H27" s="90" t="str">
        <f>IF(OR(Tabulka41217[[#This Row],[pořadí]]="DNF",Tabulka41217[[#This Row],[pořadí]]=" "),"-",TIME(Tabulka41217[[#This Row],[hod]],Tabulka41217[[#This Row],[min]],Tabulka41217[[#This Row],[sek]]))</f>
        <v>-</v>
      </c>
      <c r="I27" s="96" t="str">
        <f>IF(ISBLANK(Tabulka41217[[#This Row],[start. č.]]),"-",IF(Tabulka41217[[#This Row],[příjmení a jméno]]="start. č. nebylo registrováno!","-",IF(VLOOKUP(Tabulka41217[[#This Row],[start. č.]],'3. REGISTRACE'!B:G,6,0)=0,"-",VLOOKUP(Tabulka41217[[#This Row],[start. č.]],'3. REGISTRACE'!B:G,6,0))))</f>
        <v>-</v>
      </c>
      <c r="J27" s="102"/>
      <c r="K27" s="103"/>
      <c r="L27" s="104"/>
      <c r="M27" s="68" t="str">
        <f>IF(AND(ISBLANK(J27),ISBLANK(K27),ISBLANK(L27)),"-",IF(H27&gt;=MAX(H$9:H27),"ok","chyba!!!"))</f>
        <v>-</v>
      </c>
    </row>
    <row r="28" spans="2:13">
      <c r="B28" s="94" t="str">
        <f t="shared" si="0"/>
        <v xml:space="preserve"> </v>
      </c>
      <c r="C28" s="69"/>
      <c r="D28" s="95" t="str">
        <f>IF(ISBLANK(Tabulka41217[[#This Row],[start. č.]]),"-",IF(ISERROR(VLOOKUP(Tabulka41217[[#This Row],[start. č.]],'3. REGISTRACE'!B:F,2,0)),"start. č. nebylo registrováno!",VLOOKUP(Tabulka41217[[#This Row],[start. č.]],'3. REGISTRACE'!B:F,2,0)))</f>
        <v>-</v>
      </c>
      <c r="E28" s="96" t="str">
        <f>IF(ISBLANK(Tabulka41217[[#This Row],[start. č.]]),"-",IF(ISERROR(VLOOKUP(Tabulka41217[[#This Row],[start. č.]],'3. REGISTRACE'!B:F,3,0)),"-",VLOOKUP(Tabulka41217[[#This Row],[start. č.]],'3. REGISTRACE'!B:F,3,0)))</f>
        <v>-</v>
      </c>
      <c r="F28" s="97" t="str">
        <f>IF(ISBLANK(Tabulka41217[[#This Row],[start. č.]]),"-",IF(Tabulka41217[[#This Row],[příjmení a jméno]]="start. č. nebylo registrováno!","-",IF(VLOOKUP(Tabulka41217[[#This Row],[start. č.]],'3. REGISTRACE'!B:F,4,0)=0,"-",VLOOKUP(Tabulka41217[[#This Row],[start. č.]],'3. REGISTRACE'!B:F,4,0))))</f>
        <v>-</v>
      </c>
      <c r="G28" s="96" t="str">
        <f>IF(ISBLANK(Tabulka41217[[#This Row],[start. č.]]),"-",IF(Tabulka41217[[#This Row],[příjmení a jméno]]="start. č. nebylo registrováno!","-",IF(VLOOKUP(Tabulka41217[[#This Row],[start. č.]],'3. REGISTRACE'!B:F,5,0)=0,"-",VLOOKUP(Tabulka41217[[#This Row],[start. č.]],'3. REGISTRACE'!B:F,5,0))))</f>
        <v>-</v>
      </c>
      <c r="H28" s="90" t="str">
        <f>IF(OR(Tabulka41217[[#This Row],[pořadí]]="DNF",Tabulka41217[[#This Row],[pořadí]]=" "),"-",TIME(Tabulka41217[[#This Row],[hod]],Tabulka41217[[#This Row],[min]],Tabulka41217[[#This Row],[sek]]))</f>
        <v>-</v>
      </c>
      <c r="I28" s="96" t="str">
        <f>IF(ISBLANK(Tabulka41217[[#This Row],[start. č.]]),"-",IF(Tabulka41217[[#This Row],[příjmení a jméno]]="start. č. nebylo registrováno!","-",IF(VLOOKUP(Tabulka41217[[#This Row],[start. č.]],'3. REGISTRACE'!B:G,6,0)=0,"-",VLOOKUP(Tabulka41217[[#This Row],[start. č.]],'3. REGISTRACE'!B:G,6,0))))</f>
        <v>-</v>
      </c>
      <c r="J28" s="102"/>
      <c r="K28" s="103"/>
      <c r="L28" s="104"/>
      <c r="M28" s="68" t="str">
        <f>IF(AND(ISBLANK(J28),ISBLANK(K28),ISBLANK(L28)),"-",IF(H28&gt;=MAX(H$9:H28),"ok","chyba!!!"))</f>
        <v>-</v>
      </c>
    </row>
    <row r="29" spans="2:13">
      <c r="B29" s="94" t="str">
        <f t="shared" si="0"/>
        <v xml:space="preserve"> </v>
      </c>
      <c r="C29" s="69"/>
      <c r="D29" s="95" t="str">
        <f>IF(ISBLANK(Tabulka41217[[#This Row],[start. č.]]),"-",IF(ISERROR(VLOOKUP(Tabulka41217[[#This Row],[start. č.]],'3. REGISTRACE'!B:F,2,0)),"start. č. nebylo registrováno!",VLOOKUP(Tabulka41217[[#This Row],[start. č.]],'3. REGISTRACE'!B:F,2,0)))</f>
        <v>-</v>
      </c>
      <c r="E29" s="96" t="str">
        <f>IF(ISBLANK(Tabulka41217[[#This Row],[start. č.]]),"-",IF(ISERROR(VLOOKUP(Tabulka41217[[#This Row],[start. č.]],'3. REGISTRACE'!B:F,3,0)),"-",VLOOKUP(Tabulka41217[[#This Row],[start. č.]],'3. REGISTRACE'!B:F,3,0)))</f>
        <v>-</v>
      </c>
      <c r="F29" s="97" t="str">
        <f>IF(ISBLANK(Tabulka41217[[#This Row],[start. č.]]),"-",IF(Tabulka41217[[#This Row],[příjmení a jméno]]="start. č. nebylo registrováno!","-",IF(VLOOKUP(Tabulka41217[[#This Row],[start. č.]],'3. REGISTRACE'!B:F,4,0)=0,"-",VLOOKUP(Tabulka41217[[#This Row],[start. č.]],'3. REGISTRACE'!B:F,4,0))))</f>
        <v>-</v>
      </c>
      <c r="G29" s="96" t="str">
        <f>IF(ISBLANK(Tabulka41217[[#This Row],[start. č.]]),"-",IF(Tabulka41217[[#This Row],[příjmení a jméno]]="start. č. nebylo registrováno!","-",IF(VLOOKUP(Tabulka41217[[#This Row],[start. č.]],'3. REGISTRACE'!B:F,5,0)=0,"-",VLOOKUP(Tabulka41217[[#This Row],[start. č.]],'3. REGISTRACE'!B:F,5,0))))</f>
        <v>-</v>
      </c>
      <c r="H29" s="90" t="str">
        <f>IF(OR(Tabulka41217[[#This Row],[pořadí]]="DNF",Tabulka41217[[#This Row],[pořadí]]=" "),"-",TIME(Tabulka41217[[#This Row],[hod]],Tabulka41217[[#This Row],[min]],Tabulka41217[[#This Row],[sek]]))</f>
        <v>-</v>
      </c>
      <c r="I29" s="96" t="str">
        <f>IF(ISBLANK(Tabulka41217[[#This Row],[start. č.]]),"-",IF(Tabulka41217[[#This Row],[příjmení a jméno]]="start. č. nebylo registrováno!","-",IF(VLOOKUP(Tabulka41217[[#This Row],[start. č.]],'3. REGISTRACE'!B:G,6,0)=0,"-",VLOOKUP(Tabulka41217[[#This Row],[start. č.]],'3. REGISTRACE'!B:G,6,0))))</f>
        <v>-</v>
      </c>
      <c r="J29" s="102"/>
      <c r="K29" s="103"/>
      <c r="L29" s="104"/>
      <c r="M29" s="68" t="str">
        <f>IF(AND(ISBLANK(J29),ISBLANK(K29),ISBLANK(L29)),"-",IF(H29&gt;=MAX(H$9:H29),"ok","chyba!!!"))</f>
        <v>-</v>
      </c>
    </row>
    <row r="30" spans="2:13">
      <c r="B30" s="94" t="str">
        <f t="shared" si="0"/>
        <v xml:space="preserve"> </v>
      </c>
      <c r="C30" s="69"/>
      <c r="D30" s="95" t="str">
        <f>IF(ISBLANK(Tabulka41217[[#This Row],[start. č.]]),"-",IF(ISERROR(VLOOKUP(Tabulka41217[[#This Row],[start. č.]],'3. REGISTRACE'!B:F,2,0)),"start. č. nebylo registrováno!",VLOOKUP(Tabulka41217[[#This Row],[start. č.]],'3. REGISTRACE'!B:F,2,0)))</f>
        <v>-</v>
      </c>
      <c r="E30" s="96" t="str">
        <f>IF(ISBLANK(Tabulka41217[[#This Row],[start. č.]]),"-",IF(ISERROR(VLOOKUP(Tabulka41217[[#This Row],[start. č.]],'3. REGISTRACE'!B:F,3,0)),"-",VLOOKUP(Tabulka41217[[#This Row],[start. č.]],'3. REGISTRACE'!B:F,3,0)))</f>
        <v>-</v>
      </c>
      <c r="F30" s="97" t="str">
        <f>IF(ISBLANK(Tabulka41217[[#This Row],[start. č.]]),"-",IF(Tabulka41217[[#This Row],[příjmení a jméno]]="start. č. nebylo registrováno!","-",IF(VLOOKUP(Tabulka41217[[#This Row],[start. č.]],'3. REGISTRACE'!B:F,4,0)=0,"-",VLOOKUP(Tabulka41217[[#This Row],[start. č.]],'3. REGISTRACE'!B:F,4,0))))</f>
        <v>-</v>
      </c>
      <c r="G30" s="96" t="str">
        <f>IF(ISBLANK(Tabulka41217[[#This Row],[start. č.]]),"-",IF(Tabulka41217[[#This Row],[příjmení a jméno]]="start. č. nebylo registrováno!","-",IF(VLOOKUP(Tabulka41217[[#This Row],[start. č.]],'3. REGISTRACE'!B:F,5,0)=0,"-",VLOOKUP(Tabulka41217[[#This Row],[start. č.]],'3. REGISTRACE'!B:F,5,0))))</f>
        <v>-</v>
      </c>
      <c r="H30" s="90" t="str">
        <f>IF(OR(Tabulka41217[[#This Row],[pořadí]]="DNF",Tabulka41217[[#This Row],[pořadí]]=" "),"-",TIME(Tabulka41217[[#This Row],[hod]],Tabulka41217[[#This Row],[min]],Tabulka41217[[#This Row],[sek]]))</f>
        <v>-</v>
      </c>
      <c r="I30" s="96" t="str">
        <f>IF(ISBLANK(Tabulka41217[[#This Row],[start. č.]]),"-",IF(Tabulka41217[[#This Row],[příjmení a jméno]]="start. č. nebylo registrováno!","-",IF(VLOOKUP(Tabulka41217[[#This Row],[start. č.]],'3. REGISTRACE'!B:G,6,0)=0,"-",VLOOKUP(Tabulka41217[[#This Row],[start. č.]],'3. REGISTRACE'!B:G,6,0))))</f>
        <v>-</v>
      </c>
      <c r="J30" s="102"/>
      <c r="K30" s="103"/>
      <c r="L30" s="104"/>
      <c r="M30" s="68" t="str">
        <f>IF(AND(ISBLANK(J30),ISBLANK(K30),ISBLANK(L30)),"-",IF(H30&gt;=MAX(H$9:H30),"ok","chyba!!!"))</f>
        <v>-</v>
      </c>
    </row>
    <row r="31" spans="2:13">
      <c r="B31" s="94" t="str">
        <f t="shared" si="0"/>
        <v xml:space="preserve"> </v>
      </c>
      <c r="C31" s="69"/>
      <c r="D31" s="95" t="str">
        <f>IF(ISBLANK(Tabulka41217[[#This Row],[start. č.]]),"-",IF(ISERROR(VLOOKUP(Tabulka41217[[#This Row],[start. č.]],'3. REGISTRACE'!B:F,2,0)),"start. č. nebylo registrováno!",VLOOKUP(Tabulka41217[[#This Row],[start. č.]],'3. REGISTRACE'!B:F,2,0)))</f>
        <v>-</v>
      </c>
      <c r="E31" s="96" t="str">
        <f>IF(ISBLANK(Tabulka41217[[#This Row],[start. č.]]),"-",IF(ISERROR(VLOOKUP(Tabulka41217[[#This Row],[start. č.]],'3. REGISTRACE'!B:F,3,0)),"-",VLOOKUP(Tabulka41217[[#This Row],[start. č.]],'3. REGISTRACE'!B:F,3,0)))</f>
        <v>-</v>
      </c>
      <c r="F31" s="97" t="str">
        <f>IF(ISBLANK(Tabulka41217[[#This Row],[start. č.]]),"-",IF(Tabulka41217[[#This Row],[příjmení a jméno]]="start. č. nebylo registrováno!","-",IF(VLOOKUP(Tabulka41217[[#This Row],[start. č.]],'3. REGISTRACE'!B:F,4,0)=0,"-",VLOOKUP(Tabulka41217[[#This Row],[start. č.]],'3. REGISTRACE'!B:F,4,0))))</f>
        <v>-</v>
      </c>
      <c r="G31" s="96" t="str">
        <f>IF(ISBLANK(Tabulka41217[[#This Row],[start. č.]]),"-",IF(Tabulka41217[[#This Row],[příjmení a jméno]]="start. č. nebylo registrováno!","-",IF(VLOOKUP(Tabulka41217[[#This Row],[start. č.]],'3. REGISTRACE'!B:F,5,0)=0,"-",VLOOKUP(Tabulka41217[[#This Row],[start. č.]],'3. REGISTRACE'!B:F,5,0))))</f>
        <v>-</v>
      </c>
      <c r="H31" s="90" t="str">
        <f>IF(OR(Tabulka41217[[#This Row],[pořadí]]="DNF",Tabulka41217[[#This Row],[pořadí]]=" "),"-",TIME(Tabulka41217[[#This Row],[hod]],Tabulka41217[[#This Row],[min]],Tabulka41217[[#This Row],[sek]]))</f>
        <v>-</v>
      </c>
      <c r="I31" s="96" t="str">
        <f>IF(ISBLANK(Tabulka41217[[#This Row],[start. č.]]),"-",IF(Tabulka41217[[#This Row],[příjmení a jméno]]="start. č. nebylo registrováno!","-",IF(VLOOKUP(Tabulka41217[[#This Row],[start. č.]],'3. REGISTRACE'!B:G,6,0)=0,"-",VLOOKUP(Tabulka41217[[#This Row],[start. č.]],'3. REGISTRACE'!B:G,6,0))))</f>
        <v>-</v>
      </c>
      <c r="J31" s="102"/>
      <c r="K31" s="103"/>
      <c r="L31" s="104"/>
      <c r="M31" s="68" t="str">
        <f>IF(AND(ISBLANK(J31),ISBLANK(K31),ISBLANK(L31)),"-",IF(H31&gt;=MAX(H$9:H31),"ok","chyba!!!"))</f>
        <v>-</v>
      </c>
    </row>
    <row r="32" spans="2:13">
      <c r="B32" s="94" t="str">
        <f t="shared" si="0"/>
        <v xml:space="preserve"> </v>
      </c>
      <c r="C32" s="69"/>
      <c r="D32" s="95" t="str">
        <f>IF(ISBLANK(Tabulka41217[[#This Row],[start. č.]]),"-",IF(ISERROR(VLOOKUP(Tabulka41217[[#This Row],[start. č.]],'3. REGISTRACE'!B:F,2,0)),"start. č. nebylo registrováno!",VLOOKUP(Tabulka41217[[#This Row],[start. č.]],'3. REGISTRACE'!B:F,2,0)))</f>
        <v>-</v>
      </c>
      <c r="E32" s="96" t="str">
        <f>IF(ISBLANK(Tabulka41217[[#This Row],[start. č.]]),"-",IF(ISERROR(VLOOKUP(Tabulka41217[[#This Row],[start. č.]],'3. REGISTRACE'!B:F,3,0)),"-",VLOOKUP(Tabulka41217[[#This Row],[start. č.]],'3. REGISTRACE'!B:F,3,0)))</f>
        <v>-</v>
      </c>
      <c r="F32" s="97" t="str">
        <f>IF(ISBLANK(Tabulka41217[[#This Row],[start. č.]]),"-",IF(Tabulka41217[[#This Row],[příjmení a jméno]]="start. č. nebylo registrováno!","-",IF(VLOOKUP(Tabulka41217[[#This Row],[start. č.]],'3. REGISTRACE'!B:F,4,0)=0,"-",VLOOKUP(Tabulka41217[[#This Row],[start. č.]],'3. REGISTRACE'!B:F,4,0))))</f>
        <v>-</v>
      </c>
      <c r="G32" s="96" t="str">
        <f>IF(ISBLANK(Tabulka41217[[#This Row],[start. č.]]),"-",IF(Tabulka41217[[#This Row],[příjmení a jméno]]="start. č. nebylo registrováno!","-",IF(VLOOKUP(Tabulka41217[[#This Row],[start. č.]],'3. REGISTRACE'!B:F,5,0)=0,"-",VLOOKUP(Tabulka41217[[#This Row],[start. č.]],'3. REGISTRACE'!B:F,5,0))))</f>
        <v>-</v>
      </c>
      <c r="H32" s="90" t="str">
        <f>IF(OR(Tabulka41217[[#This Row],[pořadí]]="DNF",Tabulka41217[[#This Row],[pořadí]]=" "),"-",TIME(Tabulka41217[[#This Row],[hod]],Tabulka41217[[#This Row],[min]],Tabulka41217[[#This Row],[sek]]))</f>
        <v>-</v>
      </c>
      <c r="I32" s="96" t="str">
        <f>IF(ISBLANK(Tabulka41217[[#This Row],[start. č.]]),"-",IF(Tabulka41217[[#This Row],[příjmení a jméno]]="start. č. nebylo registrováno!","-",IF(VLOOKUP(Tabulka41217[[#This Row],[start. č.]],'3. REGISTRACE'!B:G,6,0)=0,"-",VLOOKUP(Tabulka41217[[#This Row],[start. č.]],'3. REGISTRACE'!B:G,6,0))))</f>
        <v>-</v>
      </c>
      <c r="J32" s="102"/>
      <c r="K32" s="103"/>
      <c r="L32" s="104"/>
      <c r="M32" s="68" t="str">
        <f>IF(AND(ISBLANK(J32),ISBLANK(K32),ISBLANK(L32)),"-",IF(H32&gt;=MAX(H$9:H32),"ok","chyba!!!"))</f>
        <v>-</v>
      </c>
    </row>
    <row r="33" spans="2:13">
      <c r="B33" s="94" t="str">
        <f t="shared" si="0"/>
        <v xml:space="preserve"> </v>
      </c>
      <c r="C33" s="69"/>
      <c r="D33" s="95" t="str">
        <f>IF(ISBLANK(Tabulka41217[[#This Row],[start. č.]]),"-",IF(ISERROR(VLOOKUP(Tabulka41217[[#This Row],[start. č.]],'3. REGISTRACE'!B:F,2,0)),"start. č. nebylo registrováno!",VLOOKUP(Tabulka41217[[#This Row],[start. č.]],'3. REGISTRACE'!B:F,2,0)))</f>
        <v>-</v>
      </c>
      <c r="E33" s="96" t="str">
        <f>IF(ISBLANK(Tabulka41217[[#This Row],[start. č.]]),"-",IF(ISERROR(VLOOKUP(Tabulka41217[[#This Row],[start. č.]],'3. REGISTRACE'!B:F,3,0)),"-",VLOOKUP(Tabulka41217[[#This Row],[start. č.]],'3. REGISTRACE'!B:F,3,0)))</f>
        <v>-</v>
      </c>
      <c r="F33" s="97" t="str">
        <f>IF(ISBLANK(Tabulka41217[[#This Row],[start. č.]]),"-",IF(Tabulka41217[[#This Row],[příjmení a jméno]]="start. č. nebylo registrováno!","-",IF(VLOOKUP(Tabulka41217[[#This Row],[start. č.]],'3. REGISTRACE'!B:F,4,0)=0,"-",VLOOKUP(Tabulka41217[[#This Row],[start. č.]],'3. REGISTRACE'!B:F,4,0))))</f>
        <v>-</v>
      </c>
      <c r="G33" s="96" t="str">
        <f>IF(ISBLANK(Tabulka41217[[#This Row],[start. č.]]),"-",IF(Tabulka41217[[#This Row],[příjmení a jméno]]="start. č. nebylo registrováno!","-",IF(VLOOKUP(Tabulka41217[[#This Row],[start. č.]],'3. REGISTRACE'!B:F,5,0)=0,"-",VLOOKUP(Tabulka41217[[#This Row],[start. č.]],'3. REGISTRACE'!B:F,5,0))))</f>
        <v>-</v>
      </c>
      <c r="H33" s="90" t="str">
        <f>IF(OR(Tabulka41217[[#This Row],[pořadí]]="DNF",Tabulka41217[[#This Row],[pořadí]]=" "),"-",TIME(Tabulka41217[[#This Row],[hod]],Tabulka41217[[#This Row],[min]],Tabulka41217[[#This Row],[sek]]))</f>
        <v>-</v>
      </c>
      <c r="I33" s="96" t="str">
        <f>IF(ISBLANK(Tabulka41217[[#This Row],[start. č.]]),"-",IF(Tabulka41217[[#This Row],[příjmení a jméno]]="start. č. nebylo registrováno!","-",IF(VLOOKUP(Tabulka41217[[#This Row],[start. č.]],'3. REGISTRACE'!B:G,6,0)=0,"-",VLOOKUP(Tabulka41217[[#This Row],[start. č.]],'3. REGISTRACE'!B:G,6,0))))</f>
        <v>-</v>
      </c>
      <c r="J33" s="102"/>
      <c r="K33" s="103"/>
      <c r="L33" s="104"/>
      <c r="M33" s="68" t="str">
        <f>IF(AND(ISBLANK(J33),ISBLANK(K33),ISBLANK(L33)),"-",IF(H33&gt;=MAX(H$9:H33),"ok","chyba!!!"))</f>
        <v>-</v>
      </c>
    </row>
    <row r="39" spans="2:13">
      <c r="B39" s="1" t="s">
        <v>13</v>
      </c>
      <c r="C39" s="2" t="s">
        <v>0</v>
      </c>
      <c r="D39" s="1" t="s">
        <v>14</v>
      </c>
      <c r="E39" s="2" t="s">
        <v>3</v>
      </c>
      <c r="F39" s="1" t="s">
        <v>1</v>
      </c>
      <c r="G39" s="2" t="s">
        <v>2</v>
      </c>
      <c r="H39" s="40" t="s">
        <v>18</v>
      </c>
      <c r="I39" s="2" t="s">
        <v>5</v>
      </c>
      <c r="J39" s="2" t="s">
        <v>15</v>
      </c>
      <c r="K39" s="2" t="s">
        <v>16</v>
      </c>
      <c r="L39" s="2" t="s">
        <v>17</v>
      </c>
      <c r="M39" s="48" t="s">
        <v>84</v>
      </c>
    </row>
    <row r="40" spans="2:13">
      <c r="B40" s="78">
        <f t="shared" ref="B40:B64" si="1">IF(B39="pořadí",1,IF(AND(J40=99,K40=99,L40=99),"DNF",IF(D40="-"," ",B39+1)))</f>
        <v>1</v>
      </c>
      <c r="C40" s="41"/>
      <c r="D40" s="76" t="str">
        <f>IF(ISBLANK(Tabulka4121718[[#This Row],[start. č.]]),"-",IF(ISERROR(VLOOKUP(Tabulka4121718[[#This Row],[start. č.]],'3. REGISTRACE'!B:F,2,0)),"start. č. nebylo registrováno!",VLOOKUP(Tabulka4121718[[#This Row],[start. č.]],'3. REGISTRACE'!B:F,2,0)))</f>
        <v>-</v>
      </c>
      <c r="E40" s="77" t="str">
        <f>IF(ISBLANK(Tabulka4121718[[#This Row],[start. č.]]),"-",IF(ISERROR(VLOOKUP(Tabulka4121718[[#This Row],[start. č.]],'3. REGISTRACE'!B:F,3,0)),"-",VLOOKUP(Tabulka4121718[[#This Row],[start. č.]],'3. REGISTRACE'!B:F,3,0)))</f>
        <v>-</v>
      </c>
      <c r="F40" s="79" t="str">
        <f>IF(ISBLANK(Tabulka4121718[[#This Row],[start. č.]]),"-",IF(Tabulka4121718[[#This Row],[příjmení a jméno]]="start. č. nebylo registrováno!","-",IF(VLOOKUP(Tabulka4121718[[#This Row],[start. č.]],'3. REGISTRACE'!B:F,4,0)=0,"-",VLOOKUP(Tabulka4121718[[#This Row],[start. č.]],'3. REGISTRACE'!B:F,4,0))))</f>
        <v>-</v>
      </c>
      <c r="G40" s="77" t="str">
        <f>IF(ISBLANK(Tabulka4121718[[#This Row],[start. č.]]),"-",IF(Tabulka4121718[[#This Row],[příjmení a jméno]]="start. č. nebylo registrováno!","-",IF(VLOOKUP(Tabulka4121718[[#This Row],[start. č.]],'3. REGISTRACE'!B:F,5,0)=0,"-",VLOOKUP(Tabulka4121718[[#This Row],[start. č.]],'3. REGISTRACE'!B:F,5,0))))</f>
        <v>-</v>
      </c>
      <c r="H40" s="80">
        <f>IF(OR(Tabulka4121718[[#This Row],[pořadí]]="DNF",Tabulka4121718[[#This Row],[pořadí]]=" "),"-",TIME(Tabulka4121718[[#This Row],[hod]],Tabulka4121718[[#This Row],[min]],Tabulka4121718[[#This Row],[sek]]))</f>
        <v>0</v>
      </c>
      <c r="I40" s="77" t="str">
        <f>IF(ISBLANK(Tabulka4121718[[#This Row],[start. č.]]),"-",IF(Tabulka4121718[[#This Row],[příjmení a jméno]]="start. č. nebylo registrováno!","-",IF(VLOOKUP(Tabulka4121718[[#This Row],[start. č.]],'3. REGISTRACE'!B:G,6,0)=0,"-",VLOOKUP(Tabulka4121718[[#This Row],[start. č.]],'3. REGISTRACE'!B:G,6,0))))</f>
        <v>-</v>
      </c>
      <c r="J40" s="102"/>
      <c r="K40" s="103"/>
      <c r="L40" s="104"/>
      <c r="M40" s="68" t="str">
        <f>IF(AND(ISBLANK(J40),ISBLANK(K40),ISBLANK(L40)),"-",IF(H40&gt;=MAX(H$40:H40),"ok","chyba!!!"))</f>
        <v>-</v>
      </c>
    </row>
    <row r="41" spans="2:13">
      <c r="B41" s="94" t="str">
        <f t="shared" si="1"/>
        <v xml:space="preserve"> </v>
      </c>
      <c r="C41" s="69"/>
      <c r="D41" s="95" t="str">
        <f>IF(ISBLANK(Tabulka4121718[[#This Row],[start. č.]]),"-",IF(ISERROR(VLOOKUP(Tabulka4121718[[#This Row],[start. č.]],'3. REGISTRACE'!B:F,2,0)),"start. č. nebylo registrováno!",VLOOKUP(Tabulka4121718[[#This Row],[start. č.]],'3. REGISTRACE'!B:F,2,0)))</f>
        <v>-</v>
      </c>
      <c r="E41" s="96" t="str">
        <f>IF(ISBLANK(Tabulka4121718[[#This Row],[start. č.]]),"-",IF(ISERROR(VLOOKUP(Tabulka4121718[[#This Row],[start. č.]],'3. REGISTRACE'!B:F,3,0)),"-",VLOOKUP(Tabulka4121718[[#This Row],[start. č.]],'3. REGISTRACE'!B:F,3,0)))</f>
        <v>-</v>
      </c>
      <c r="F41" s="97" t="str">
        <f>IF(ISBLANK(Tabulka4121718[[#This Row],[start. č.]]),"-",IF(Tabulka4121718[[#This Row],[příjmení a jméno]]="start. č. nebylo registrováno!","-",IF(VLOOKUP(Tabulka4121718[[#This Row],[start. č.]],'3. REGISTRACE'!B:F,4,0)=0,"-",VLOOKUP(Tabulka4121718[[#This Row],[start. č.]],'3. REGISTRACE'!B:F,4,0))))</f>
        <v>-</v>
      </c>
      <c r="G41" s="96" t="str">
        <f>IF(ISBLANK(Tabulka4121718[[#This Row],[start. č.]]),"-",IF(Tabulka4121718[[#This Row],[příjmení a jméno]]="start. č. nebylo registrováno!","-",IF(VLOOKUP(Tabulka4121718[[#This Row],[start. č.]],'3. REGISTRACE'!B:F,5,0)=0,"-",VLOOKUP(Tabulka4121718[[#This Row],[start. č.]],'3. REGISTRACE'!B:F,5,0))))</f>
        <v>-</v>
      </c>
      <c r="H41" s="90" t="str">
        <f>IF(OR(Tabulka4121718[[#This Row],[pořadí]]="DNF",Tabulka4121718[[#This Row],[pořadí]]=" "),"-",TIME(Tabulka4121718[[#This Row],[hod]],Tabulka4121718[[#This Row],[min]],Tabulka4121718[[#This Row],[sek]]))</f>
        <v>-</v>
      </c>
      <c r="I41" s="96" t="str">
        <f>IF(ISBLANK(Tabulka4121718[[#This Row],[start. č.]]),"-",IF(Tabulka4121718[[#This Row],[příjmení a jméno]]="start. č. nebylo registrováno!","-",IF(VLOOKUP(Tabulka4121718[[#This Row],[start. č.]],'3. REGISTRACE'!B:G,6,0)=0,"-",VLOOKUP(Tabulka4121718[[#This Row],[start. č.]],'3. REGISTRACE'!B:G,6,0))))</f>
        <v>-</v>
      </c>
      <c r="J41" s="105"/>
      <c r="K41" s="106"/>
      <c r="L41" s="107"/>
      <c r="M41" s="68" t="str">
        <f>IF(AND(ISBLANK(J41),ISBLANK(K41),ISBLANK(L41)),"-",IF(H41&gt;=MAX(H$40:H41),"ok","chyba!!!"))</f>
        <v>-</v>
      </c>
    </row>
    <row r="42" spans="2:13">
      <c r="B42" s="94" t="str">
        <f t="shared" si="1"/>
        <v xml:space="preserve"> </v>
      </c>
      <c r="C42" s="69"/>
      <c r="D42" s="95" t="str">
        <f>IF(ISBLANK(Tabulka4121718[[#This Row],[start. č.]]),"-",IF(ISERROR(VLOOKUP(Tabulka4121718[[#This Row],[start. č.]],'3. REGISTRACE'!B:F,2,0)),"start. č. nebylo registrováno!",VLOOKUP(Tabulka4121718[[#This Row],[start. č.]],'3. REGISTRACE'!B:F,2,0)))</f>
        <v>-</v>
      </c>
      <c r="E42" s="96" t="str">
        <f>IF(ISBLANK(Tabulka4121718[[#This Row],[start. č.]]),"-",IF(ISERROR(VLOOKUP(Tabulka4121718[[#This Row],[start. č.]],'3. REGISTRACE'!B:F,3,0)),"-",VLOOKUP(Tabulka4121718[[#This Row],[start. č.]],'3. REGISTRACE'!B:F,3,0)))</f>
        <v>-</v>
      </c>
      <c r="F42" s="97" t="str">
        <f>IF(ISBLANK(Tabulka4121718[[#This Row],[start. č.]]),"-",IF(Tabulka4121718[[#This Row],[příjmení a jméno]]="start. č. nebylo registrováno!","-",IF(VLOOKUP(Tabulka4121718[[#This Row],[start. č.]],'3. REGISTRACE'!B:F,4,0)=0,"-",VLOOKUP(Tabulka4121718[[#This Row],[start. č.]],'3. REGISTRACE'!B:F,4,0))))</f>
        <v>-</v>
      </c>
      <c r="G42" s="96" t="str">
        <f>IF(ISBLANK(Tabulka4121718[[#This Row],[start. č.]]),"-",IF(Tabulka4121718[[#This Row],[příjmení a jméno]]="start. č. nebylo registrováno!","-",IF(VLOOKUP(Tabulka4121718[[#This Row],[start. č.]],'3. REGISTRACE'!B:F,5,0)=0,"-",VLOOKUP(Tabulka4121718[[#This Row],[start. č.]],'3. REGISTRACE'!B:F,5,0))))</f>
        <v>-</v>
      </c>
      <c r="H42" s="90" t="str">
        <f>IF(OR(Tabulka4121718[[#This Row],[pořadí]]="DNF",Tabulka4121718[[#This Row],[pořadí]]=" "),"-",TIME(Tabulka4121718[[#This Row],[hod]],Tabulka4121718[[#This Row],[min]],Tabulka4121718[[#This Row],[sek]]))</f>
        <v>-</v>
      </c>
      <c r="I42" s="96" t="str">
        <f>IF(ISBLANK(Tabulka4121718[[#This Row],[start. č.]]),"-",IF(Tabulka4121718[[#This Row],[příjmení a jméno]]="start. č. nebylo registrováno!","-",IF(VLOOKUP(Tabulka4121718[[#This Row],[start. č.]],'3. REGISTRACE'!B:G,6,0)=0,"-",VLOOKUP(Tabulka4121718[[#This Row],[start. č.]],'3. REGISTRACE'!B:G,6,0))))</f>
        <v>-</v>
      </c>
      <c r="J42" s="105"/>
      <c r="K42" s="106"/>
      <c r="L42" s="107"/>
      <c r="M42" s="68" t="str">
        <f>IF(AND(ISBLANK(J42),ISBLANK(K42),ISBLANK(L42)),"-",IF(H42&gt;=MAX(H$40:H42),"ok","chyba!!!"))</f>
        <v>-</v>
      </c>
    </row>
    <row r="43" spans="2:13">
      <c r="B43" s="94" t="str">
        <f t="shared" si="1"/>
        <v xml:space="preserve"> </v>
      </c>
      <c r="C43" s="69"/>
      <c r="D43" s="95" t="str">
        <f>IF(ISBLANK(Tabulka4121718[[#This Row],[start. č.]]),"-",IF(ISERROR(VLOOKUP(Tabulka4121718[[#This Row],[start. č.]],'3. REGISTRACE'!B:F,2,0)),"start. č. nebylo registrováno!",VLOOKUP(Tabulka4121718[[#This Row],[start. č.]],'3. REGISTRACE'!B:F,2,0)))</f>
        <v>-</v>
      </c>
      <c r="E43" s="96" t="str">
        <f>IF(ISBLANK(Tabulka4121718[[#This Row],[start. č.]]),"-",IF(ISERROR(VLOOKUP(Tabulka4121718[[#This Row],[start. č.]],'3. REGISTRACE'!B:F,3,0)),"-",VLOOKUP(Tabulka4121718[[#This Row],[start. č.]],'3. REGISTRACE'!B:F,3,0)))</f>
        <v>-</v>
      </c>
      <c r="F43" s="97" t="str">
        <f>IF(ISBLANK(Tabulka4121718[[#This Row],[start. č.]]),"-",IF(Tabulka4121718[[#This Row],[příjmení a jméno]]="start. č. nebylo registrováno!","-",IF(VLOOKUP(Tabulka4121718[[#This Row],[start. č.]],'3. REGISTRACE'!B:F,4,0)=0,"-",VLOOKUP(Tabulka4121718[[#This Row],[start. č.]],'3. REGISTRACE'!B:F,4,0))))</f>
        <v>-</v>
      </c>
      <c r="G43" s="96" t="str">
        <f>IF(ISBLANK(Tabulka4121718[[#This Row],[start. č.]]),"-",IF(Tabulka4121718[[#This Row],[příjmení a jméno]]="start. č. nebylo registrováno!","-",IF(VLOOKUP(Tabulka4121718[[#This Row],[start. č.]],'3. REGISTRACE'!B:F,5,0)=0,"-",VLOOKUP(Tabulka4121718[[#This Row],[start. č.]],'3. REGISTRACE'!B:F,5,0))))</f>
        <v>-</v>
      </c>
      <c r="H43" s="90" t="str">
        <f>IF(OR(Tabulka4121718[[#This Row],[pořadí]]="DNF",Tabulka4121718[[#This Row],[pořadí]]=" "),"-",TIME(Tabulka4121718[[#This Row],[hod]],Tabulka4121718[[#This Row],[min]],Tabulka4121718[[#This Row],[sek]]))</f>
        <v>-</v>
      </c>
      <c r="I43" s="96" t="str">
        <f>IF(ISBLANK(Tabulka4121718[[#This Row],[start. č.]]),"-",IF(Tabulka4121718[[#This Row],[příjmení a jméno]]="start. č. nebylo registrováno!","-",IF(VLOOKUP(Tabulka4121718[[#This Row],[start. č.]],'3. REGISTRACE'!B:G,6,0)=0,"-",VLOOKUP(Tabulka4121718[[#This Row],[start. č.]],'3. REGISTRACE'!B:G,6,0))))</f>
        <v>-</v>
      </c>
      <c r="J43" s="108"/>
      <c r="K43" s="109"/>
      <c r="L43" s="110"/>
      <c r="M43" s="68" t="str">
        <f>IF(AND(ISBLANK(J43),ISBLANK(K43),ISBLANK(L43)),"-",IF(H43&gt;=MAX(H$40:H43),"ok","chyba!!!"))</f>
        <v>-</v>
      </c>
    </row>
    <row r="44" spans="2:13">
      <c r="B44" s="94" t="str">
        <f t="shared" si="1"/>
        <v xml:space="preserve"> </v>
      </c>
      <c r="C44" s="69"/>
      <c r="D44" s="95" t="str">
        <f>IF(ISBLANK(Tabulka4121718[[#This Row],[start. č.]]),"-",IF(ISERROR(VLOOKUP(Tabulka4121718[[#This Row],[start. č.]],'3. REGISTRACE'!B:F,2,0)),"start. č. nebylo registrováno!",VLOOKUP(Tabulka4121718[[#This Row],[start. č.]],'3. REGISTRACE'!B:F,2,0)))</f>
        <v>-</v>
      </c>
      <c r="E44" s="96" t="str">
        <f>IF(ISBLANK(Tabulka4121718[[#This Row],[start. č.]]),"-",IF(ISERROR(VLOOKUP(Tabulka4121718[[#This Row],[start. č.]],'3. REGISTRACE'!B:F,3,0)),"-",VLOOKUP(Tabulka4121718[[#This Row],[start. č.]],'3. REGISTRACE'!B:F,3,0)))</f>
        <v>-</v>
      </c>
      <c r="F44" s="97" t="str">
        <f>IF(ISBLANK(Tabulka4121718[[#This Row],[start. č.]]),"-",IF(Tabulka4121718[[#This Row],[příjmení a jméno]]="start. č. nebylo registrováno!","-",IF(VLOOKUP(Tabulka4121718[[#This Row],[start. č.]],'3. REGISTRACE'!B:F,4,0)=0,"-",VLOOKUP(Tabulka4121718[[#This Row],[start. č.]],'3. REGISTRACE'!B:F,4,0))))</f>
        <v>-</v>
      </c>
      <c r="G44" s="96" t="str">
        <f>IF(ISBLANK(Tabulka4121718[[#This Row],[start. č.]]),"-",IF(Tabulka4121718[[#This Row],[příjmení a jméno]]="start. č. nebylo registrováno!","-",IF(VLOOKUP(Tabulka4121718[[#This Row],[start. č.]],'3. REGISTRACE'!B:F,5,0)=0,"-",VLOOKUP(Tabulka4121718[[#This Row],[start. č.]],'3. REGISTRACE'!B:F,5,0))))</f>
        <v>-</v>
      </c>
      <c r="H44" s="90" t="str">
        <f>IF(OR(Tabulka4121718[[#This Row],[pořadí]]="DNF",Tabulka4121718[[#This Row],[pořadí]]=" "),"-",TIME(Tabulka4121718[[#This Row],[hod]],Tabulka4121718[[#This Row],[min]],Tabulka4121718[[#This Row],[sek]]))</f>
        <v>-</v>
      </c>
      <c r="I44" s="96" t="str">
        <f>IF(ISBLANK(Tabulka4121718[[#This Row],[start. č.]]),"-",IF(Tabulka4121718[[#This Row],[příjmení a jméno]]="start. č. nebylo registrováno!","-",IF(VLOOKUP(Tabulka4121718[[#This Row],[start. č.]],'3. REGISTRACE'!B:G,6,0)=0,"-",VLOOKUP(Tabulka4121718[[#This Row],[start. č.]],'3. REGISTRACE'!B:G,6,0))))</f>
        <v>-</v>
      </c>
      <c r="J44" s="108"/>
      <c r="K44" s="109"/>
      <c r="L44" s="110"/>
      <c r="M44" s="68" t="str">
        <f>IF(AND(ISBLANK(J44),ISBLANK(K44),ISBLANK(L44)),"-",IF(H44&gt;=MAX(H$40:H44),"ok","chyba!!!"))</f>
        <v>-</v>
      </c>
    </row>
    <row r="45" spans="2:13">
      <c r="B45" s="94" t="str">
        <f t="shared" si="1"/>
        <v xml:space="preserve"> </v>
      </c>
      <c r="C45" s="69"/>
      <c r="D45" s="95" t="str">
        <f>IF(ISBLANK(Tabulka4121718[[#This Row],[start. č.]]),"-",IF(ISERROR(VLOOKUP(Tabulka4121718[[#This Row],[start. č.]],'3. REGISTRACE'!B:F,2,0)),"start. č. nebylo registrováno!",VLOOKUP(Tabulka4121718[[#This Row],[start. č.]],'3. REGISTRACE'!B:F,2,0)))</f>
        <v>-</v>
      </c>
      <c r="E45" s="96" t="str">
        <f>IF(ISBLANK(Tabulka4121718[[#This Row],[start. č.]]),"-",IF(ISERROR(VLOOKUP(Tabulka4121718[[#This Row],[start. č.]],'3. REGISTRACE'!B:F,3,0)),"-",VLOOKUP(Tabulka4121718[[#This Row],[start. č.]],'3. REGISTRACE'!B:F,3,0)))</f>
        <v>-</v>
      </c>
      <c r="F45" s="97" t="str">
        <f>IF(ISBLANK(Tabulka4121718[[#This Row],[start. č.]]),"-",IF(Tabulka4121718[[#This Row],[příjmení a jméno]]="start. č. nebylo registrováno!","-",IF(VLOOKUP(Tabulka4121718[[#This Row],[start. č.]],'3. REGISTRACE'!B:F,4,0)=0,"-",VLOOKUP(Tabulka4121718[[#This Row],[start. č.]],'3. REGISTRACE'!B:F,4,0))))</f>
        <v>-</v>
      </c>
      <c r="G45" s="96" t="str">
        <f>IF(ISBLANK(Tabulka4121718[[#This Row],[start. č.]]),"-",IF(Tabulka4121718[[#This Row],[příjmení a jméno]]="start. č. nebylo registrováno!","-",IF(VLOOKUP(Tabulka4121718[[#This Row],[start. č.]],'3. REGISTRACE'!B:F,5,0)=0,"-",VLOOKUP(Tabulka4121718[[#This Row],[start. č.]],'3. REGISTRACE'!B:F,5,0))))</f>
        <v>-</v>
      </c>
      <c r="H45" s="90" t="str">
        <f>IF(OR(Tabulka4121718[[#This Row],[pořadí]]="DNF",Tabulka4121718[[#This Row],[pořadí]]=" "),"-",TIME(Tabulka4121718[[#This Row],[hod]],Tabulka4121718[[#This Row],[min]],Tabulka4121718[[#This Row],[sek]]))</f>
        <v>-</v>
      </c>
      <c r="I45" s="96" t="str">
        <f>IF(ISBLANK(Tabulka4121718[[#This Row],[start. č.]]),"-",IF(Tabulka4121718[[#This Row],[příjmení a jméno]]="start. č. nebylo registrováno!","-",IF(VLOOKUP(Tabulka4121718[[#This Row],[start. č.]],'3. REGISTRACE'!B:G,6,0)=0,"-",VLOOKUP(Tabulka4121718[[#This Row],[start. č.]],'3. REGISTRACE'!B:G,6,0))))</f>
        <v>-</v>
      </c>
      <c r="J45" s="108"/>
      <c r="K45" s="109"/>
      <c r="L45" s="110"/>
      <c r="M45" s="68" t="str">
        <f>IF(AND(ISBLANK(J45),ISBLANK(K45),ISBLANK(L45)),"-",IF(H45&gt;=MAX(H$40:H45),"ok","chyba!!!"))</f>
        <v>-</v>
      </c>
    </row>
    <row r="46" spans="2:13">
      <c r="B46" s="94" t="str">
        <f t="shared" si="1"/>
        <v xml:space="preserve"> </v>
      </c>
      <c r="C46" s="69"/>
      <c r="D46" s="95" t="str">
        <f>IF(ISBLANK(Tabulka4121718[[#This Row],[start. č.]]),"-",IF(ISERROR(VLOOKUP(Tabulka4121718[[#This Row],[start. č.]],'3. REGISTRACE'!B:F,2,0)),"start. č. nebylo registrováno!",VLOOKUP(Tabulka4121718[[#This Row],[start. č.]],'3. REGISTRACE'!B:F,2,0)))</f>
        <v>-</v>
      </c>
      <c r="E46" s="96" t="str">
        <f>IF(ISBLANK(Tabulka4121718[[#This Row],[start. č.]]),"-",IF(ISERROR(VLOOKUP(Tabulka4121718[[#This Row],[start. č.]],'3. REGISTRACE'!B:F,3,0)),"-",VLOOKUP(Tabulka4121718[[#This Row],[start. č.]],'3. REGISTRACE'!B:F,3,0)))</f>
        <v>-</v>
      </c>
      <c r="F46" s="97" t="str">
        <f>IF(ISBLANK(Tabulka4121718[[#This Row],[start. č.]]),"-",IF(Tabulka4121718[[#This Row],[příjmení a jméno]]="start. č. nebylo registrováno!","-",IF(VLOOKUP(Tabulka4121718[[#This Row],[start. č.]],'3. REGISTRACE'!B:F,4,0)=0,"-",VLOOKUP(Tabulka4121718[[#This Row],[start. č.]],'3. REGISTRACE'!B:F,4,0))))</f>
        <v>-</v>
      </c>
      <c r="G46" s="96" t="str">
        <f>IF(ISBLANK(Tabulka4121718[[#This Row],[start. č.]]),"-",IF(Tabulka4121718[[#This Row],[příjmení a jméno]]="start. č. nebylo registrováno!","-",IF(VLOOKUP(Tabulka4121718[[#This Row],[start. č.]],'3. REGISTRACE'!B:F,5,0)=0,"-",VLOOKUP(Tabulka4121718[[#This Row],[start. č.]],'3. REGISTRACE'!B:F,5,0))))</f>
        <v>-</v>
      </c>
      <c r="H46" s="90" t="str">
        <f>IF(OR(Tabulka4121718[[#This Row],[pořadí]]="DNF",Tabulka4121718[[#This Row],[pořadí]]=" "),"-",TIME(Tabulka4121718[[#This Row],[hod]],Tabulka4121718[[#This Row],[min]],Tabulka4121718[[#This Row],[sek]]))</f>
        <v>-</v>
      </c>
      <c r="I46" s="96" t="str">
        <f>IF(ISBLANK(Tabulka4121718[[#This Row],[start. č.]]),"-",IF(Tabulka4121718[[#This Row],[příjmení a jméno]]="start. č. nebylo registrováno!","-",IF(VLOOKUP(Tabulka4121718[[#This Row],[start. č.]],'3. REGISTRACE'!B:G,6,0)=0,"-",VLOOKUP(Tabulka4121718[[#This Row],[start. č.]],'3. REGISTRACE'!B:G,6,0))))</f>
        <v>-</v>
      </c>
      <c r="J46" s="108"/>
      <c r="K46" s="109"/>
      <c r="L46" s="110"/>
      <c r="M46" s="68" t="str">
        <f>IF(AND(ISBLANK(J46),ISBLANK(K46),ISBLANK(L46)),"-",IF(H46&gt;=MAX(H$40:H46),"ok","chyba!!!"))</f>
        <v>-</v>
      </c>
    </row>
    <row r="47" spans="2:13">
      <c r="B47" s="94" t="str">
        <f t="shared" si="1"/>
        <v xml:space="preserve"> </v>
      </c>
      <c r="C47" s="69"/>
      <c r="D47" s="95" t="str">
        <f>IF(ISBLANK(Tabulka4121718[[#This Row],[start. č.]]),"-",IF(ISERROR(VLOOKUP(Tabulka4121718[[#This Row],[start. č.]],'3. REGISTRACE'!B:F,2,0)),"start. č. nebylo registrováno!",VLOOKUP(Tabulka4121718[[#This Row],[start. č.]],'3. REGISTRACE'!B:F,2,0)))</f>
        <v>-</v>
      </c>
      <c r="E47" s="96" t="str">
        <f>IF(ISBLANK(Tabulka4121718[[#This Row],[start. č.]]),"-",IF(ISERROR(VLOOKUP(Tabulka4121718[[#This Row],[start. č.]],'3. REGISTRACE'!B:F,3,0)),"-",VLOOKUP(Tabulka4121718[[#This Row],[start. č.]],'3. REGISTRACE'!B:F,3,0)))</f>
        <v>-</v>
      </c>
      <c r="F47" s="97" t="str">
        <f>IF(ISBLANK(Tabulka4121718[[#This Row],[start. č.]]),"-",IF(Tabulka4121718[[#This Row],[příjmení a jméno]]="start. č. nebylo registrováno!","-",IF(VLOOKUP(Tabulka4121718[[#This Row],[start. č.]],'3. REGISTRACE'!B:F,4,0)=0,"-",VLOOKUP(Tabulka4121718[[#This Row],[start. č.]],'3. REGISTRACE'!B:F,4,0))))</f>
        <v>-</v>
      </c>
      <c r="G47" s="96" t="str">
        <f>IF(ISBLANK(Tabulka4121718[[#This Row],[start. č.]]),"-",IF(Tabulka4121718[[#This Row],[příjmení a jméno]]="start. č. nebylo registrováno!","-",IF(VLOOKUP(Tabulka4121718[[#This Row],[start. č.]],'3. REGISTRACE'!B:F,5,0)=0,"-",VLOOKUP(Tabulka4121718[[#This Row],[start. č.]],'3. REGISTRACE'!B:F,5,0))))</f>
        <v>-</v>
      </c>
      <c r="H47" s="90" t="str">
        <f>IF(OR(Tabulka4121718[[#This Row],[pořadí]]="DNF",Tabulka4121718[[#This Row],[pořadí]]=" "),"-",TIME(Tabulka4121718[[#This Row],[hod]],Tabulka4121718[[#This Row],[min]],Tabulka4121718[[#This Row],[sek]]))</f>
        <v>-</v>
      </c>
      <c r="I47" s="96" t="str">
        <f>IF(ISBLANK(Tabulka4121718[[#This Row],[start. č.]]),"-",IF(Tabulka4121718[[#This Row],[příjmení a jméno]]="start. č. nebylo registrováno!","-",IF(VLOOKUP(Tabulka4121718[[#This Row],[start. č.]],'3. REGISTRACE'!B:G,6,0)=0,"-",VLOOKUP(Tabulka4121718[[#This Row],[start. č.]],'3. REGISTRACE'!B:G,6,0))))</f>
        <v>-</v>
      </c>
      <c r="J47" s="108"/>
      <c r="K47" s="109"/>
      <c r="L47" s="110"/>
      <c r="M47" s="68" t="str">
        <f>IF(AND(ISBLANK(J47),ISBLANK(K47),ISBLANK(L47)),"-",IF(H47&gt;=MAX(H$40:H47),"ok","chyba!!!"))</f>
        <v>-</v>
      </c>
    </row>
    <row r="48" spans="2:13">
      <c r="B48" s="94" t="str">
        <f t="shared" si="1"/>
        <v xml:space="preserve"> </v>
      </c>
      <c r="C48" s="69"/>
      <c r="D48" s="95" t="str">
        <f>IF(ISBLANK(Tabulka4121718[[#This Row],[start. č.]]),"-",IF(ISERROR(VLOOKUP(Tabulka4121718[[#This Row],[start. č.]],'3. REGISTRACE'!B:F,2,0)),"start. č. nebylo registrováno!",VLOOKUP(Tabulka4121718[[#This Row],[start. č.]],'3. REGISTRACE'!B:F,2,0)))</f>
        <v>-</v>
      </c>
      <c r="E48" s="96" t="str">
        <f>IF(ISBLANK(Tabulka4121718[[#This Row],[start. č.]]),"-",IF(ISERROR(VLOOKUP(Tabulka4121718[[#This Row],[start. č.]],'3. REGISTRACE'!B:F,3,0)),"-",VLOOKUP(Tabulka4121718[[#This Row],[start. č.]],'3. REGISTRACE'!B:F,3,0)))</f>
        <v>-</v>
      </c>
      <c r="F48" s="97" t="str">
        <f>IF(ISBLANK(Tabulka4121718[[#This Row],[start. č.]]),"-",IF(Tabulka4121718[[#This Row],[příjmení a jméno]]="start. č. nebylo registrováno!","-",IF(VLOOKUP(Tabulka4121718[[#This Row],[start. č.]],'3. REGISTRACE'!B:F,4,0)=0,"-",VLOOKUP(Tabulka4121718[[#This Row],[start. č.]],'3. REGISTRACE'!B:F,4,0))))</f>
        <v>-</v>
      </c>
      <c r="G48" s="96" t="str">
        <f>IF(ISBLANK(Tabulka4121718[[#This Row],[start. č.]]),"-",IF(Tabulka4121718[[#This Row],[příjmení a jméno]]="start. č. nebylo registrováno!","-",IF(VLOOKUP(Tabulka4121718[[#This Row],[start. č.]],'3. REGISTRACE'!B:F,5,0)=0,"-",VLOOKUP(Tabulka4121718[[#This Row],[start. č.]],'3. REGISTRACE'!B:F,5,0))))</f>
        <v>-</v>
      </c>
      <c r="H48" s="90" t="str">
        <f>IF(OR(Tabulka4121718[[#This Row],[pořadí]]="DNF",Tabulka4121718[[#This Row],[pořadí]]=" "),"-",TIME(Tabulka4121718[[#This Row],[hod]],Tabulka4121718[[#This Row],[min]],Tabulka4121718[[#This Row],[sek]]))</f>
        <v>-</v>
      </c>
      <c r="I48" s="96" t="str">
        <f>IF(ISBLANK(Tabulka4121718[[#This Row],[start. č.]]),"-",IF(Tabulka4121718[[#This Row],[příjmení a jméno]]="start. č. nebylo registrováno!","-",IF(VLOOKUP(Tabulka4121718[[#This Row],[start. č.]],'3. REGISTRACE'!B:G,6,0)=0,"-",VLOOKUP(Tabulka4121718[[#This Row],[start. č.]],'3. REGISTRACE'!B:G,6,0))))</f>
        <v>-</v>
      </c>
      <c r="J48" s="108"/>
      <c r="K48" s="109"/>
      <c r="L48" s="110"/>
      <c r="M48" s="68" t="str">
        <f>IF(AND(ISBLANK(J48),ISBLANK(K48),ISBLANK(L48)),"-",IF(H48&gt;=MAX(H$40:H48),"ok","chyba!!!"))</f>
        <v>-</v>
      </c>
    </row>
    <row r="49" spans="2:13">
      <c r="B49" s="94" t="str">
        <f t="shared" si="1"/>
        <v xml:space="preserve"> </v>
      </c>
      <c r="C49" s="69"/>
      <c r="D49" s="95" t="str">
        <f>IF(ISBLANK(Tabulka4121718[[#This Row],[start. č.]]),"-",IF(ISERROR(VLOOKUP(Tabulka4121718[[#This Row],[start. č.]],'3. REGISTRACE'!B:F,2,0)),"start. č. nebylo registrováno!",VLOOKUP(Tabulka4121718[[#This Row],[start. č.]],'3. REGISTRACE'!B:F,2,0)))</f>
        <v>-</v>
      </c>
      <c r="E49" s="96" t="str">
        <f>IF(ISBLANK(Tabulka4121718[[#This Row],[start. č.]]),"-",IF(ISERROR(VLOOKUP(Tabulka4121718[[#This Row],[start. č.]],'3. REGISTRACE'!B:F,3,0)),"-",VLOOKUP(Tabulka4121718[[#This Row],[start. č.]],'3. REGISTRACE'!B:F,3,0)))</f>
        <v>-</v>
      </c>
      <c r="F49" s="97" t="str">
        <f>IF(ISBLANK(Tabulka4121718[[#This Row],[start. č.]]),"-",IF(Tabulka4121718[[#This Row],[příjmení a jméno]]="start. č. nebylo registrováno!","-",IF(VLOOKUP(Tabulka4121718[[#This Row],[start. č.]],'3. REGISTRACE'!B:F,4,0)=0,"-",VLOOKUP(Tabulka4121718[[#This Row],[start. č.]],'3. REGISTRACE'!B:F,4,0))))</f>
        <v>-</v>
      </c>
      <c r="G49" s="96" t="str">
        <f>IF(ISBLANK(Tabulka4121718[[#This Row],[start. č.]]),"-",IF(Tabulka4121718[[#This Row],[příjmení a jméno]]="start. č. nebylo registrováno!","-",IF(VLOOKUP(Tabulka4121718[[#This Row],[start. č.]],'3. REGISTRACE'!B:F,5,0)=0,"-",VLOOKUP(Tabulka4121718[[#This Row],[start. č.]],'3. REGISTRACE'!B:F,5,0))))</f>
        <v>-</v>
      </c>
      <c r="H49" s="90" t="str">
        <f>IF(OR(Tabulka4121718[[#This Row],[pořadí]]="DNF",Tabulka4121718[[#This Row],[pořadí]]=" "),"-",TIME(Tabulka4121718[[#This Row],[hod]],Tabulka4121718[[#This Row],[min]],Tabulka4121718[[#This Row],[sek]]))</f>
        <v>-</v>
      </c>
      <c r="I49" s="96" t="str">
        <f>IF(ISBLANK(Tabulka4121718[[#This Row],[start. č.]]),"-",IF(Tabulka4121718[[#This Row],[příjmení a jméno]]="start. č. nebylo registrováno!","-",IF(VLOOKUP(Tabulka4121718[[#This Row],[start. č.]],'3. REGISTRACE'!B:G,6,0)=0,"-",VLOOKUP(Tabulka4121718[[#This Row],[start. č.]],'3. REGISTRACE'!B:G,6,0))))</f>
        <v>-</v>
      </c>
      <c r="J49" s="108"/>
      <c r="K49" s="109"/>
      <c r="L49" s="110"/>
      <c r="M49" s="68" t="str">
        <f>IF(AND(ISBLANK(J49),ISBLANK(K49),ISBLANK(L49)),"-",IF(H49&gt;=MAX(H$40:H49),"ok","chyba!!!"))</f>
        <v>-</v>
      </c>
    </row>
    <row r="50" spans="2:13">
      <c r="B50" s="94" t="str">
        <f t="shared" si="1"/>
        <v xml:space="preserve"> </v>
      </c>
      <c r="C50" s="69"/>
      <c r="D50" s="95" t="str">
        <f>IF(ISBLANK(Tabulka4121718[[#This Row],[start. č.]]),"-",IF(ISERROR(VLOOKUP(Tabulka4121718[[#This Row],[start. č.]],'3. REGISTRACE'!B:F,2,0)),"start. č. nebylo registrováno!",VLOOKUP(Tabulka4121718[[#This Row],[start. č.]],'3. REGISTRACE'!B:F,2,0)))</f>
        <v>-</v>
      </c>
      <c r="E50" s="96" t="str">
        <f>IF(ISBLANK(Tabulka4121718[[#This Row],[start. č.]]),"-",IF(ISERROR(VLOOKUP(Tabulka4121718[[#This Row],[start. č.]],'3. REGISTRACE'!B:F,3,0)),"-",VLOOKUP(Tabulka4121718[[#This Row],[start. č.]],'3. REGISTRACE'!B:F,3,0)))</f>
        <v>-</v>
      </c>
      <c r="F50" s="97" t="str">
        <f>IF(ISBLANK(Tabulka4121718[[#This Row],[start. č.]]),"-",IF(Tabulka4121718[[#This Row],[příjmení a jméno]]="start. č. nebylo registrováno!","-",IF(VLOOKUP(Tabulka4121718[[#This Row],[start. č.]],'3. REGISTRACE'!B:F,4,0)=0,"-",VLOOKUP(Tabulka4121718[[#This Row],[start. č.]],'3. REGISTRACE'!B:F,4,0))))</f>
        <v>-</v>
      </c>
      <c r="G50" s="96" t="str">
        <f>IF(ISBLANK(Tabulka4121718[[#This Row],[start. č.]]),"-",IF(Tabulka4121718[[#This Row],[příjmení a jméno]]="start. č. nebylo registrováno!","-",IF(VLOOKUP(Tabulka4121718[[#This Row],[start. č.]],'3. REGISTRACE'!B:F,5,0)=0,"-",VLOOKUP(Tabulka4121718[[#This Row],[start. č.]],'3. REGISTRACE'!B:F,5,0))))</f>
        <v>-</v>
      </c>
      <c r="H50" s="90" t="str">
        <f>IF(OR(Tabulka4121718[[#This Row],[pořadí]]="DNF",Tabulka4121718[[#This Row],[pořadí]]=" "),"-",TIME(Tabulka4121718[[#This Row],[hod]],Tabulka4121718[[#This Row],[min]],Tabulka4121718[[#This Row],[sek]]))</f>
        <v>-</v>
      </c>
      <c r="I50" s="96" t="str">
        <f>IF(ISBLANK(Tabulka4121718[[#This Row],[start. č.]]),"-",IF(Tabulka4121718[[#This Row],[příjmení a jméno]]="start. č. nebylo registrováno!","-",IF(VLOOKUP(Tabulka4121718[[#This Row],[start. č.]],'3. REGISTRACE'!B:G,6,0)=0,"-",VLOOKUP(Tabulka4121718[[#This Row],[start. č.]],'3. REGISTRACE'!B:G,6,0))))</f>
        <v>-</v>
      </c>
      <c r="J50" s="70"/>
      <c r="K50" s="71"/>
      <c r="L50" s="72"/>
      <c r="M50" s="68" t="str">
        <f>IF(AND(ISBLANK(J50),ISBLANK(K50),ISBLANK(L50)),"-",IF(H50&gt;=MAX(H$40:H50),"ok","chyba!!!"))</f>
        <v>-</v>
      </c>
    </row>
    <row r="51" spans="2:13">
      <c r="B51" s="94" t="str">
        <f t="shared" si="1"/>
        <v xml:space="preserve"> </v>
      </c>
      <c r="C51" s="69"/>
      <c r="D51" s="95" t="str">
        <f>IF(ISBLANK(Tabulka4121718[[#This Row],[start. č.]]),"-",IF(ISERROR(VLOOKUP(Tabulka4121718[[#This Row],[start. č.]],'3. REGISTRACE'!B:F,2,0)),"start. č. nebylo registrováno!",VLOOKUP(Tabulka4121718[[#This Row],[start. č.]],'3. REGISTRACE'!B:F,2,0)))</f>
        <v>-</v>
      </c>
      <c r="E51" s="96" t="str">
        <f>IF(ISBLANK(Tabulka4121718[[#This Row],[start. č.]]),"-",IF(ISERROR(VLOOKUP(Tabulka4121718[[#This Row],[start. č.]],'3. REGISTRACE'!B:F,3,0)),"-",VLOOKUP(Tabulka4121718[[#This Row],[start. č.]],'3. REGISTRACE'!B:F,3,0)))</f>
        <v>-</v>
      </c>
      <c r="F51" s="97" t="str">
        <f>IF(ISBLANK(Tabulka4121718[[#This Row],[start. č.]]),"-",IF(Tabulka4121718[[#This Row],[příjmení a jméno]]="start. č. nebylo registrováno!","-",IF(VLOOKUP(Tabulka4121718[[#This Row],[start. č.]],'3. REGISTRACE'!B:F,4,0)=0,"-",VLOOKUP(Tabulka4121718[[#This Row],[start. č.]],'3. REGISTRACE'!B:F,4,0))))</f>
        <v>-</v>
      </c>
      <c r="G51" s="96" t="str">
        <f>IF(ISBLANK(Tabulka4121718[[#This Row],[start. č.]]),"-",IF(Tabulka4121718[[#This Row],[příjmení a jméno]]="start. č. nebylo registrováno!","-",IF(VLOOKUP(Tabulka4121718[[#This Row],[start. č.]],'3. REGISTRACE'!B:F,5,0)=0,"-",VLOOKUP(Tabulka4121718[[#This Row],[start. č.]],'3. REGISTRACE'!B:F,5,0))))</f>
        <v>-</v>
      </c>
      <c r="H51" s="90" t="str">
        <f>IF(OR(Tabulka4121718[[#This Row],[pořadí]]="DNF",Tabulka4121718[[#This Row],[pořadí]]=" "),"-",TIME(Tabulka4121718[[#This Row],[hod]],Tabulka4121718[[#This Row],[min]],Tabulka4121718[[#This Row],[sek]]))</f>
        <v>-</v>
      </c>
      <c r="I51" s="96" t="str">
        <f>IF(ISBLANK(Tabulka4121718[[#This Row],[start. č.]]),"-",IF(Tabulka4121718[[#This Row],[příjmení a jméno]]="start. č. nebylo registrováno!","-",IF(VLOOKUP(Tabulka4121718[[#This Row],[start. č.]],'3. REGISTRACE'!B:G,6,0)=0,"-",VLOOKUP(Tabulka4121718[[#This Row],[start. č.]],'3. REGISTRACE'!B:G,6,0))))</f>
        <v>-</v>
      </c>
      <c r="J51" s="70"/>
      <c r="K51" s="71"/>
      <c r="L51" s="72"/>
      <c r="M51" s="68" t="str">
        <f>IF(AND(ISBLANK(J51),ISBLANK(K51),ISBLANK(L51)),"-",IF(H51&gt;=MAX(H$40:H51),"ok","chyba!!!"))</f>
        <v>-</v>
      </c>
    </row>
    <row r="52" spans="2:13">
      <c r="B52" s="94" t="str">
        <f t="shared" si="1"/>
        <v xml:space="preserve"> </v>
      </c>
      <c r="C52" s="69"/>
      <c r="D52" s="95" t="str">
        <f>IF(ISBLANK(Tabulka4121718[[#This Row],[start. č.]]),"-",IF(ISERROR(VLOOKUP(Tabulka4121718[[#This Row],[start. č.]],'3. REGISTRACE'!B:F,2,0)),"start. č. nebylo registrováno!",VLOOKUP(Tabulka4121718[[#This Row],[start. č.]],'3. REGISTRACE'!B:F,2,0)))</f>
        <v>-</v>
      </c>
      <c r="E52" s="96" t="str">
        <f>IF(ISBLANK(Tabulka4121718[[#This Row],[start. č.]]),"-",IF(ISERROR(VLOOKUP(Tabulka4121718[[#This Row],[start. č.]],'3. REGISTRACE'!B:F,3,0)),"-",VLOOKUP(Tabulka4121718[[#This Row],[start. č.]],'3. REGISTRACE'!B:F,3,0)))</f>
        <v>-</v>
      </c>
      <c r="F52" s="97" t="str">
        <f>IF(ISBLANK(Tabulka4121718[[#This Row],[start. č.]]),"-",IF(Tabulka4121718[[#This Row],[příjmení a jméno]]="start. č. nebylo registrováno!","-",IF(VLOOKUP(Tabulka4121718[[#This Row],[start. č.]],'3. REGISTRACE'!B:F,4,0)=0,"-",VLOOKUP(Tabulka4121718[[#This Row],[start. č.]],'3. REGISTRACE'!B:F,4,0))))</f>
        <v>-</v>
      </c>
      <c r="G52" s="96" t="str">
        <f>IF(ISBLANK(Tabulka4121718[[#This Row],[start. č.]]),"-",IF(Tabulka4121718[[#This Row],[příjmení a jméno]]="start. č. nebylo registrováno!","-",IF(VLOOKUP(Tabulka4121718[[#This Row],[start. č.]],'3. REGISTRACE'!B:F,5,0)=0,"-",VLOOKUP(Tabulka4121718[[#This Row],[start. č.]],'3. REGISTRACE'!B:F,5,0))))</f>
        <v>-</v>
      </c>
      <c r="H52" s="90" t="str">
        <f>IF(OR(Tabulka4121718[[#This Row],[pořadí]]="DNF",Tabulka4121718[[#This Row],[pořadí]]=" "),"-",TIME(Tabulka4121718[[#This Row],[hod]],Tabulka4121718[[#This Row],[min]],Tabulka4121718[[#This Row],[sek]]))</f>
        <v>-</v>
      </c>
      <c r="I52" s="96" t="str">
        <f>IF(ISBLANK(Tabulka4121718[[#This Row],[start. č.]]),"-",IF(Tabulka4121718[[#This Row],[příjmení a jméno]]="start. č. nebylo registrováno!","-",IF(VLOOKUP(Tabulka4121718[[#This Row],[start. č.]],'3. REGISTRACE'!B:G,6,0)=0,"-",VLOOKUP(Tabulka4121718[[#This Row],[start. č.]],'3. REGISTRACE'!B:G,6,0))))</f>
        <v>-</v>
      </c>
      <c r="J52" s="70"/>
      <c r="K52" s="71"/>
      <c r="L52" s="72"/>
      <c r="M52" s="68" t="str">
        <f>IF(AND(ISBLANK(J52),ISBLANK(K52),ISBLANK(L52)),"-",IF(H52&gt;=MAX(H$40:H52),"ok","chyba!!!"))</f>
        <v>-</v>
      </c>
    </row>
    <row r="53" spans="2:13">
      <c r="B53" s="94" t="str">
        <f t="shared" si="1"/>
        <v xml:space="preserve"> </v>
      </c>
      <c r="C53" s="69"/>
      <c r="D53" s="95" t="str">
        <f>IF(ISBLANK(Tabulka4121718[[#This Row],[start. č.]]),"-",IF(ISERROR(VLOOKUP(Tabulka4121718[[#This Row],[start. č.]],'3. REGISTRACE'!B:F,2,0)),"start. č. nebylo registrováno!",VLOOKUP(Tabulka4121718[[#This Row],[start. č.]],'3. REGISTRACE'!B:F,2,0)))</f>
        <v>-</v>
      </c>
      <c r="E53" s="96" t="str">
        <f>IF(ISBLANK(Tabulka4121718[[#This Row],[start. č.]]),"-",IF(ISERROR(VLOOKUP(Tabulka4121718[[#This Row],[start. č.]],'3. REGISTRACE'!B:F,3,0)),"-",VLOOKUP(Tabulka4121718[[#This Row],[start. č.]],'3. REGISTRACE'!B:F,3,0)))</f>
        <v>-</v>
      </c>
      <c r="F53" s="97" t="str">
        <f>IF(ISBLANK(Tabulka4121718[[#This Row],[start. č.]]),"-",IF(Tabulka4121718[[#This Row],[příjmení a jméno]]="start. č. nebylo registrováno!","-",IF(VLOOKUP(Tabulka4121718[[#This Row],[start. č.]],'3. REGISTRACE'!B:F,4,0)=0,"-",VLOOKUP(Tabulka4121718[[#This Row],[start. č.]],'3. REGISTRACE'!B:F,4,0))))</f>
        <v>-</v>
      </c>
      <c r="G53" s="96" t="str">
        <f>IF(ISBLANK(Tabulka4121718[[#This Row],[start. č.]]),"-",IF(Tabulka4121718[[#This Row],[příjmení a jméno]]="start. č. nebylo registrováno!","-",IF(VLOOKUP(Tabulka4121718[[#This Row],[start. č.]],'3. REGISTRACE'!B:F,5,0)=0,"-",VLOOKUP(Tabulka4121718[[#This Row],[start. č.]],'3. REGISTRACE'!B:F,5,0))))</f>
        <v>-</v>
      </c>
      <c r="H53" s="90" t="str">
        <f>IF(OR(Tabulka4121718[[#This Row],[pořadí]]="DNF",Tabulka4121718[[#This Row],[pořadí]]=" "),"-",TIME(Tabulka4121718[[#This Row],[hod]],Tabulka4121718[[#This Row],[min]],Tabulka4121718[[#This Row],[sek]]))</f>
        <v>-</v>
      </c>
      <c r="I53" s="96" t="str">
        <f>IF(ISBLANK(Tabulka4121718[[#This Row],[start. č.]]),"-",IF(Tabulka4121718[[#This Row],[příjmení a jméno]]="start. č. nebylo registrováno!","-",IF(VLOOKUP(Tabulka4121718[[#This Row],[start. č.]],'3. REGISTRACE'!B:G,6,0)=0,"-",VLOOKUP(Tabulka4121718[[#This Row],[start. č.]],'3. REGISTRACE'!B:G,6,0))))</f>
        <v>-</v>
      </c>
      <c r="J53" s="70"/>
      <c r="K53" s="71"/>
      <c r="L53" s="72"/>
      <c r="M53" s="68" t="str">
        <f>IF(AND(ISBLANK(J53),ISBLANK(K53),ISBLANK(L53)),"-",IF(H53&gt;=MAX(H$40:H53),"ok","chyba!!!"))</f>
        <v>-</v>
      </c>
    </row>
    <row r="54" spans="2:13">
      <c r="B54" s="94" t="str">
        <f t="shared" si="1"/>
        <v xml:space="preserve"> </v>
      </c>
      <c r="C54" s="69"/>
      <c r="D54" s="95" t="str">
        <f>IF(ISBLANK(Tabulka4121718[[#This Row],[start. č.]]),"-",IF(ISERROR(VLOOKUP(Tabulka4121718[[#This Row],[start. č.]],'3. REGISTRACE'!B:F,2,0)),"start. č. nebylo registrováno!",VLOOKUP(Tabulka4121718[[#This Row],[start. č.]],'3. REGISTRACE'!B:F,2,0)))</f>
        <v>-</v>
      </c>
      <c r="E54" s="96" t="str">
        <f>IF(ISBLANK(Tabulka4121718[[#This Row],[start. č.]]),"-",IF(ISERROR(VLOOKUP(Tabulka4121718[[#This Row],[start. č.]],'3. REGISTRACE'!B:F,3,0)),"-",VLOOKUP(Tabulka4121718[[#This Row],[start. č.]],'3. REGISTRACE'!B:F,3,0)))</f>
        <v>-</v>
      </c>
      <c r="F54" s="97" t="str">
        <f>IF(ISBLANK(Tabulka4121718[[#This Row],[start. č.]]),"-",IF(Tabulka4121718[[#This Row],[příjmení a jméno]]="start. č. nebylo registrováno!","-",IF(VLOOKUP(Tabulka4121718[[#This Row],[start. č.]],'3. REGISTRACE'!B:F,4,0)=0,"-",VLOOKUP(Tabulka4121718[[#This Row],[start. č.]],'3. REGISTRACE'!B:F,4,0))))</f>
        <v>-</v>
      </c>
      <c r="G54" s="96" t="str">
        <f>IF(ISBLANK(Tabulka4121718[[#This Row],[start. č.]]),"-",IF(Tabulka4121718[[#This Row],[příjmení a jméno]]="start. č. nebylo registrováno!","-",IF(VLOOKUP(Tabulka4121718[[#This Row],[start. č.]],'3. REGISTRACE'!B:F,5,0)=0,"-",VLOOKUP(Tabulka4121718[[#This Row],[start. č.]],'3. REGISTRACE'!B:F,5,0))))</f>
        <v>-</v>
      </c>
      <c r="H54" s="90" t="str">
        <f>IF(OR(Tabulka4121718[[#This Row],[pořadí]]="DNF",Tabulka4121718[[#This Row],[pořadí]]=" "),"-",TIME(Tabulka4121718[[#This Row],[hod]],Tabulka4121718[[#This Row],[min]],Tabulka4121718[[#This Row],[sek]]))</f>
        <v>-</v>
      </c>
      <c r="I54" s="96" t="str">
        <f>IF(ISBLANK(Tabulka4121718[[#This Row],[start. č.]]),"-",IF(Tabulka4121718[[#This Row],[příjmení a jméno]]="start. č. nebylo registrováno!","-",IF(VLOOKUP(Tabulka4121718[[#This Row],[start. č.]],'3. REGISTRACE'!B:G,6,0)=0,"-",VLOOKUP(Tabulka4121718[[#This Row],[start. č.]],'3. REGISTRACE'!B:G,6,0))))</f>
        <v>-</v>
      </c>
      <c r="J54" s="70"/>
      <c r="K54" s="71"/>
      <c r="L54" s="72"/>
      <c r="M54" s="68" t="str">
        <f>IF(AND(ISBLANK(J54),ISBLANK(K54),ISBLANK(L54)),"-",IF(H54&gt;=MAX(H$40:H54),"ok","chyba!!!"))</f>
        <v>-</v>
      </c>
    </row>
    <row r="55" spans="2:13">
      <c r="B55" s="94" t="str">
        <f t="shared" si="1"/>
        <v xml:space="preserve"> </v>
      </c>
      <c r="C55" s="69"/>
      <c r="D55" s="95" t="str">
        <f>IF(ISBLANK(Tabulka4121718[[#This Row],[start. č.]]),"-",IF(ISERROR(VLOOKUP(Tabulka4121718[[#This Row],[start. č.]],'3. REGISTRACE'!B:F,2,0)),"start. č. nebylo registrováno!",VLOOKUP(Tabulka4121718[[#This Row],[start. č.]],'3. REGISTRACE'!B:F,2,0)))</f>
        <v>-</v>
      </c>
      <c r="E55" s="96" t="str">
        <f>IF(ISBLANK(Tabulka4121718[[#This Row],[start. č.]]),"-",IF(ISERROR(VLOOKUP(Tabulka4121718[[#This Row],[start. č.]],'3. REGISTRACE'!B:F,3,0)),"-",VLOOKUP(Tabulka4121718[[#This Row],[start. č.]],'3. REGISTRACE'!B:F,3,0)))</f>
        <v>-</v>
      </c>
      <c r="F55" s="97" t="str">
        <f>IF(ISBLANK(Tabulka4121718[[#This Row],[start. č.]]),"-",IF(Tabulka4121718[[#This Row],[příjmení a jméno]]="start. č. nebylo registrováno!","-",IF(VLOOKUP(Tabulka4121718[[#This Row],[start. č.]],'3. REGISTRACE'!B:F,4,0)=0,"-",VLOOKUP(Tabulka4121718[[#This Row],[start. č.]],'3. REGISTRACE'!B:F,4,0))))</f>
        <v>-</v>
      </c>
      <c r="G55" s="96" t="str">
        <f>IF(ISBLANK(Tabulka4121718[[#This Row],[start. č.]]),"-",IF(Tabulka4121718[[#This Row],[příjmení a jméno]]="start. č. nebylo registrováno!","-",IF(VLOOKUP(Tabulka4121718[[#This Row],[start. č.]],'3. REGISTRACE'!B:F,5,0)=0,"-",VLOOKUP(Tabulka4121718[[#This Row],[start. č.]],'3. REGISTRACE'!B:F,5,0))))</f>
        <v>-</v>
      </c>
      <c r="H55" s="90" t="str">
        <f>IF(OR(Tabulka4121718[[#This Row],[pořadí]]="DNF",Tabulka4121718[[#This Row],[pořadí]]=" "),"-",TIME(Tabulka4121718[[#This Row],[hod]],Tabulka4121718[[#This Row],[min]],Tabulka4121718[[#This Row],[sek]]))</f>
        <v>-</v>
      </c>
      <c r="I55" s="96" t="str">
        <f>IF(ISBLANK(Tabulka4121718[[#This Row],[start. č.]]),"-",IF(Tabulka4121718[[#This Row],[příjmení a jméno]]="start. č. nebylo registrováno!","-",IF(VLOOKUP(Tabulka4121718[[#This Row],[start. č.]],'3. REGISTRACE'!B:G,6,0)=0,"-",VLOOKUP(Tabulka4121718[[#This Row],[start. č.]],'3. REGISTRACE'!B:G,6,0))))</f>
        <v>-</v>
      </c>
      <c r="J55" s="70"/>
      <c r="K55" s="71"/>
      <c r="L55" s="72"/>
      <c r="M55" s="68" t="str">
        <f>IF(AND(ISBLANK(J55),ISBLANK(K55),ISBLANK(L55)),"-",IF(H55&gt;=MAX(H$40:H55),"ok","chyba!!!"))</f>
        <v>-</v>
      </c>
    </row>
    <row r="56" spans="2:13">
      <c r="B56" s="94" t="str">
        <f t="shared" si="1"/>
        <v xml:space="preserve"> </v>
      </c>
      <c r="C56" s="69"/>
      <c r="D56" s="95" t="str">
        <f>IF(ISBLANK(Tabulka4121718[[#This Row],[start. č.]]),"-",IF(ISERROR(VLOOKUP(Tabulka4121718[[#This Row],[start. č.]],'3. REGISTRACE'!B:F,2,0)),"start. č. nebylo registrováno!",VLOOKUP(Tabulka4121718[[#This Row],[start. č.]],'3. REGISTRACE'!B:F,2,0)))</f>
        <v>-</v>
      </c>
      <c r="E56" s="96" t="str">
        <f>IF(ISBLANK(Tabulka4121718[[#This Row],[start. č.]]),"-",IF(ISERROR(VLOOKUP(Tabulka4121718[[#This Row],[start. č.]],'3. REGISTRACE'!B:F,3,0)),"-",VLOOKUP(Tabulka4121718[[#This Row],[start. č.]],'3. REGISTRACE'!B:F,3,0)))</f>
        <v>-</v>
      </c>
      <c r="F56" s="97" t="str">
        <f>IF(ISBLANK(Tabulka4121718[[#This Row],[start. č.]]),"-",IF(Tabulka4121718[[#This Row],[příjmení a jméno]]="start. č. nebylo registrováno!","-",IF(VLOOKUP(Tabulka4121718[[#This Row],[start. č.]],'3. REGISTRACE'!B:F,4,0)=0,"-",VLOOKUP(Tabulka4121718[[#This Row],[start. č.]],'3. REGISTRACE'!B:F,4,0))))</f>
        <v>-</v>
      </c>
      <c r="G56" s="96" t="str">
        <f>IF(ISBLANK(Tabulka4121718[[#This Row],[start. č.]]),"-",IF(Tabulka4121718[[#This Row],[příjmení a jméno]]="start. č. nebylo registrováno!","-",IF(VLOOKUP(Tabulka4121718[[#This Row],[start. č.]],'3. REGISTRACE'!B:F,5,0)=0,"-",VLOOKUP(Tabulka4121718[[#This Row],[start. č.]],'3. REGISTRACE'!B:F,5,0))))</f>
        <v>-</v>
      </c>
      <c r="H56" s="90" t="str">
        <f>IF(OR(Tabulka4121718[[#This Row],[pořadí]]="DNF",Tabulka4121718[[#This Row],[pořadí]]=" "),"-",TIME(Tabulka4121718[[#This Row],[hod]],Tabulka4121718[[#This Row],[min]],Tabulka4121718[[#This Row],[sek]]))</f>
        <v>-</v>
      </c>
      <c r="I56" s="96" t="str">
        <f>IF(ISBLANK(Tabulka4121718[[#This Row],[start. č.]]),"-",IF(Tabulka4121718[[#This Row],[příjmení a jméno]]="start. č. nebylo registrováno!","-",IF(VLOOKUP(Tabulka4121718[[#This Row],[start. č.]],'3. REGISTRACE'!B:G,6,0)=0,"-",VLOOKUP(Tabulka4121718[[#This Row],[start. č.]],'3. REGISTRACE'!B:G,6,0))))</f>
        <v>-</v>
      </c>
      <c r="J56" s="70"/>
      <c r="K56" s="71"/>
      <c r="L56" s="72"/>
      <c r="M56" s="68" t="str">
        <f>IF(AND(ISBLANK(J56),ISBLANK(K56),ISBLANK(L56)),"-",IF(H56&gt;=MAX(H$40:H56),"ok","chyba!!!"))</f>
        <v>-</v>
      </c>
    </row>
    <row r="57" spans="2:13">
      <c r="B57" s="94" t="str">
        <f t="shared" si="1"/>
        <v xml:space="preserve"> </v>
      </c>
      <c r="C57" s="69"/>
      <c r="D57" s="95" t="str">
        <f>IF(ISBLANK(Tabulka4121718[[#This Row],[start. č.]]),"-",IF(ISERROR(VLOOKUP(Tabulka4121718[[#This Row],[start. č.]],'3. REGISTRACE'!B:F,2,0)),"start. č. nebylo registrováno!",VLOOKUP(Tabulka4121718[[#This Row],[start. č.]],'3. REGISTRACE'!B:F,2,0)))</f>
        <v>-</v>
      </c>
      <c r="E57" s="96" t="str">
        <f>IF(ISBLANK(Tabulka4121718[[#This Row],[start. č.]]),"-",IF(ISERROR(VLOOKUP(Tabulka4121718[[#This Row],[start. č.]],'3. REGISTRACE'!B:F,3,0)),"-",VLOOKUP(Tabulka4121718[[#This Row],[start. č.]],'3. REGISTRACE'!B:F,3,0)))</f>
        <v>-</v>
      </c>
      <c r="F57" s="97" t="str">
        <f>IF(ISBLANK(Tabulka4121718[[#This Row],[start. č.]]),"-",IF(Tabulka4121718[[#This Row],[příjmení a jméno]]="start. č. nebylo registrováno!","-",IF(VLOOKUP(Tabulka4121718[[#This Row],[start. č.]],'3. REGISTRACE'!B:F,4,0)=0,"-",VLOOKUP(Tabulka4121718[[#This Row],[start. č.]],'3. REGISTRACE'!B:F,4,0))))</f>
        <v>-</v>
      </c>
      <c r="G57" s="96" t="str">
        <f>IF(ISBLANK(Tabulka4121718[[#This Row],[start. č.]]),"-",IF(Tabulka4121718[[#This Row],[příjmení a jméno]]="start. č. nebylo registrováno!","-",IF(VLOOKUP(Tabulka4121718[[#This Row],[start. č.]],'3. REGISTRACE'!B:F,5,0)=0,"-",VLOOKUP(Tabulka4121718[[#This Row],[start. č.]],'3. REGISTRACE'!B:F,5,0))))</f>
        <v>-</v>
      </c>
      <c r="H57" s="90" t="str">
        <f>IF(OR(Tabulka4121718[[#This Row],[pořadí]]="DNF",Tabulka4121718[[#This Row],[pořadí]]=" "),"-",TIME(Tabulka4121718[[#This Row],[hod]],Tabulka4121718[[#This Row],[min]],Tabulka4121718[[#This Row],[sek]]))</f>
        <v>-</v>
      </c>
      <c r="I57" s="96" t="str">
        <f>IF(ISBLANK(Tabulka4121718[[#This Row],[start. č.]]),"-",IF(Tabulka4121718[[#This Row],[příjmení a jméno]]="start. č. nebylo registrováno!","-",IF(VLOOKUP(Tabulka4121718[[#This Row],[start. č.]],'3. REGISTRACE'!B:G,6,0)=0,"-",VLOOKUP(Tabulka4121718[[#This Row],[start. č.]],'3. REGISTRACE'!B:G,6,0))))</f>
        <v>-</v>
      </c>
      <c r="J57" s="70"/>
      <c r="K57" s="71"/>
      <c r="L57" s="72"/>
      <c r="M57" s="68" t="str">
        <f>IF(AND(ISBLANK(J57),ISBLANK(K57),ISBLANK(L57)),"-",IF(H57&gt;=MAX(H$40:H57),"ok","chyba!!!"))</f>
        <v>-</v>
      </c>
    </row>
    <row r="58" spans="2:13">
      <c r="B58" s="94" t="str">
        <f t="shared" si="1"/>
        <v xml:space="preserve"> </v>
      </c>
      <c r="C58" s="69"/>
      <c r="D58" s="95" t="str">
        <f>IF(ISBLANK(Tabulka4121718[[#This Row],[start. č.]]),"-",IF(ISERROR(VLOOKUP(Tabulka4121718[[#This Row],[start. č.]],'3. REGISTRACE'!B:F,2,0)),"start. č. nebylo registrováno!",VLOOKUP(Tabulka4121718[[#This Row],[start. č.]],'3. REGISTRACE'!B:F,2,0)))</f>
        <v>-</v>
      </c>
      <c r="E58" s="96" t="str">
        <f>IF(ISBLANK(Tabulka4121718[[#This Row],[start. č.]]),"-",IF(ISERROR(VLOOKUP(Tabulka4121718[[#This Row],[start. č.]],'3. REGISTRACE'!B:F,3,0)),"-",VLOOKUP(Tabulka4121718[[#This Row],[start. č.]],'3. REGISTRACE'!B:F,3,0)))</f>
        <v>-</v>
      </c>
      <c r="F58" s="97" t="str">
        <f>IF(ISBLANK(Tabulka4121718[[#This Row],[start. č.]]),"-",IF(Tabulka4121718[[#This Row],[příjmení a jméno]]="start. č. nebylo registrováno!","-",IF(VLOOKUP(Tabulka4121718[[#This Row],[start. č.]],'3. REGISTRACE'!B:F,4,0)=0,"-",VLOOKUP(Tabulka4121718[[#This Row],[start. č.]],'3. REGISTRACE'!B:F,4,0))))</f>
        <v>-</v>
      </c>
      <c r="G58" s="96" t="str">
        <f>IF(ISBLANK(Tabulka4121718[[#This Row],[start. č.]]),"-",IF(Tabulka4121718[[#This Row],[příjmení a jméno]]="start. č. nebylo registrováno!","-",IF(VLOOKUP(Tabulka4121718[[#This Row],[start. č.]],'3. REGISTRACE'!B:F,5,0)=0,"-",VLOOKUP(Tabulka4121718[[#This Row],[start. č.]],'3. REGISTRACE'!B:F,5,0))))</f>
        <v>-</v>
      </c>
      <c r="H58" s="90" t="str">
        <f>IF(OR(Tabulka4121718[[#This Row],[pořadí]]="DNF",Tabulka4121718[[#This Row],[pořadí]]=" "),"-",TIME(Tabulka4121718[[#This Row],[hod]],Tabulka4121718[[#This Row],[min]],Tabulka4121718[[#This Row],[sek]]))</f>
        <v>-</v>
      </c>
      <c r="I58" s="96" t="str">
        <f>IF(ISBLANK(Tabulka4121718[[#This Row],[start. č.]]),"-",IF(Tabulka4121718[[#This Row],[příjmení a jméno]]="start. č. nebylo registrováno!","-",IF(VLOOKUP(Tabulka4121718[[#This Row],[start. č.]],'3. REGISTRACE'!B:G,6,0)=0,"-",VLOOKUP(Tabulka4121718[[#This Row],[start. č.]],'3. REGISTRACE'!B:G,6,0))))</f>
        <v>-</v>
      </c>
      <c r="J58" s="70"/>
      <c r="K58" s="71"/>
      <c r="L58" s="72"/>
      <c r="M58" s="68" t="str">
        <f>IF(AND(ISBLANK(J58),ISBLANK(K58),ISBLANK(L58)),"-",IF(H58&gt;=MAX(H$40:H58),"ok","chyba!!!"))</f>
        <v>-</v>
      </c>
    </row>
    <row r="59" spans="2:13">
      <c r="B59" s="94" t="str">
        <f t="shared" si="1"/>
        <v xml:space="preserve"> </v>
      </c>
      <c r="C59" s="69"/>
      <c r="D59" s="95" t="str">
        <f>IF(ISBLANK(Tabulka4121718[[#This Row],[start. č.]]),"-",IF(ISERROR(VLOOKUP(Tabulka4121718[[#This Row],[start. č.]],'3. REGISTRACE'!B:F,2,0)),"start. č. nebylo registrováno!",VLOOKUP(Tabulka4121718[[#This Row],[start. č.]],'3. REGISTRACE'!B:F,2,0)))</f>
        <v>-</v>
      </c>
      <c r="E59" s="96" t="str">
        <f>IF(ISBLANK(Tabulka4121718[[#This Row],[start. č.]]),"-",IF(ISERROR(VLOOKUP(Tabulka4121718[[#This Row],[start. č.]],'3. REGISTRACE'!B:F,3,0)),"-",VLOOKUP(Tabulka4121718[[#This Row],[start. č.]],'3. REGISTRACE'!B:F,3,0)))</f>
        <v>-</v>
      </c>
      <c r="F59" s="97" t="str">
        <f>IF(ISBLANK(Tabulka4121718[[#This Row],[start. č.]]),"-",IF(Tabulka4121718[[#This Row],[příjmení a jméno]]="start. č. nebylo registrováno!","-",IF(VLOOKUP(Tabulka4121718[[#This Row],[start. č.]],'3. REGISTRACE'!B:F,4,0)=0,"-",VLOOKUP(Tabulka4121718[[#This Row],[start. č.]],'3. REGISTRACE'!B:F,4,0))))</f>
        <v>-</v>
      </c>
      <c r="G59" s="96" t="str">
        <f>IF(ISBLANK(Tabulka4121718[[#This Row],[start. č.]]),"-",IF(Tabulka4121718[[#This Row],[příjmení a jméno]]="start. č. nebylo registrováno!","-",IF(VLOOKUP(Tabulka4121718[[#This Row],[start. č.]],'3. REGISTRACE'!B:F,5,0)=0,"-",VLOOKUP(Tabulka4121718[[#This Row],[start. č.]],'3. REGISTRACE'!B:F,5,0))))</f>
        <v>-</v>
      </c>
      <c r="H59" s="90" t="str">
        <f>IF(OR(Tabulka4121718[[#This Row],[pořadí]]="DNF",Tabulka4121718[[#This Row],[pořadí]]=" "),"-",TIME(Tabulka4121718[[#This Row],[hod]],Tabulka4121718[[#This Row],[min]],Tabulka4121718[[#This Row],[sek]]))</f>
        <v>-</v>
      </c>
      <c r="I59" s="96" t="str">
        <f>IF(ISBLANK(Tabulka4121718[[#This Row],[start. č.]]),"-",IF(Tabulka4121718[[#This Row],[příjmení a jméno]]="start. č. nebylo registrováno!","-",IF(VLOOKUP(Tabulka4121718[[#This Row],[start. č.]],'3. REGISTRACE'!B:G,6,0)=0,"-",VLOOKUP(Tabulka4121718[[#This Row],[start. č.]],'3. REGISTRACE'!B:G,6,0))))</f>
        <v>-</v>
      </c>
      <c r="J59" s="70"/>
      <c r="K59" s="71"/>
      <c r="L59" s="72"/>
      <c r="M59" s="68" t="str">
        <f>IF(AND(ISBLANK(J59),ISBLANK(K59),ISBLANK(L59)),"-",IF(H59&gt;=MAX(H$40:H59),"ok","chyba!!!"))</f>
        <v>-</v>
      </c>
    </row>
    <row r="60" spans="2:13">
      <c r="B60" s="94" t="str">
        <f t="shared" si="1"/>
        <v xml:space="preserve"> </v>
      </c>
      <c r="C60" s="69"/>
      <c r="D60" s="95" t="str">
        <f>IF(ISBLANK(Tabulka4121718[[#This Row],[start. č.]]),"-",IF(ISERROR(VLOOKUP(Tabulka4121718[[#This Row],[start. č.]],'3. REGISTRACE'!B:F,2,0)),"start. č. nebylo registrováno!",VLOOKUP(Tabulka4121718[[#This Row],[start. č.]],'3. REGISTRACE'!B:F,2,0)))</f>
        <v>-</v>
      </c>
      <c r="E60" s="96" t="str">
        <f>IF(ISBLANK(Tabulka4121718[[#This Row],[start. č.]]),"-",IF(ISERROR(VLOOKUP(Tabulka4121718[[#This Row],[start. č.]],'3. REGISTRACE'!B:F,3,0)),"-",VLOOKUP(Tabulka4121718[[#This Row],[start. č.]],'3. REGISTRACE'!B:F,3,0)))</f>
        <v>-</v>
      </c>
      <c r="F60" s="97" t="str">
        <f>IF(ISBLANK(Tabulka4121718[[#This Row],[start. č.]]),"-",IF(Tabulka4121718[[#This Row],[příjmení a jméno]]="start. č. nebylo registrováno!","-",IF(VLOOKUP(Tabulka4121718[[#This Row],[start. č.]],'3. REGISTRACE'!B:F,4,0)=0,"-",VLOOKUP(Tabulka4121718[[#This Row],[start. č.]],'3. REGISTRACE'!B:F,4,0))))</f>
        <v>-</v>
      </c>
      <c r="G60" s="96" t="str">
        <f>IF(ISBLANK(Tabulka4121718[[#This Row],[start. č.]]),"-",IF(Tabulka4121718[[#This Row],[příjmení a jméno]]="start. č. nebylo registrováno!","-",IF(VLOOKUP(Tabulka4121718[[#This Row],[start. č.]],'3. REGISTRACE'!B:F,5,0)=0,"-",VLOOKUP(Tabulka4121718[[#This Row],[start. č.]],'3. REGISTRACE'!B:F,5,0))))</f>
        <v>-</v>
      </c>
      <c r="H60" s="90" t="str">
        <f>IF(OR(Tabulka4121718[[#This Row],[pořadí]]="DNF",Tabulka4121718[[#This Row],[pořadí]]=" "),"-",TIME(Tabulka4121718[[#This Row],[hod]],Tabulka4121718[[#This Row],[min]],Tabulka4121718[[#This Row],[sek]]))</f>
        <v>-</v>
      </c>
      <c r="I60" s="96" t="str">
        <f>IF(ISBLANK(Tabulka4121718[[#This Row],[start. č.]]),"-",IF(Tabulka4121718[[#This Row],[příjmení a jméno]]="start. č. nebylo registrováno!","-",IF(VLOOKUP(Tabulka4121718[[#This Row],[start. č.]],'3. REGISTRACE'!B:G,6,0)=0,"-",VLOOKUP(Tabulka4121718[[#This Row],[start. č.]],'3. REGISTRACE'!B:G,6,0))))</f>
        <v>-</v>
      </c>
      <c r="J60" s="70"/>
      <c r="K60" s="71"/>
      <c r="L60" s="72"/>
      <c r="M60" s="68" t="str">
        <f>IF(AND(ISBLANK(J60),ISBLANK(K60),ISBLANK(L60)),"-",IF(H60&gt;=MAX(H$40:H60),"ok","chyba!!!"))</f>
        <v>-</v>
      </c>
    </row>
    <row r="61" spans="2:13">
      <c r="B61" s="94" t="str">
        <f t="shared" si="1"/>
        <v xml:space="preserve"> </v>
      </c>
      <c r="C61" s="69"/>
      <c r="D61" s="95" t="str">
        <f>IF(ISBLANK(Tabulka4121718[[#This Row],[start. č.]]),"-",IF(ISERROR(VLOOKUP(Tabulka4121718[[#This Row],[start. č.]],'3. REGISTRACE'!B:F,2,0)),"start. č. nebylo registrováno!",VLOOKUP(Tabulka4121718[[#This Row],[start. č.]],'3. REGISTRACE'!B:F,2,0)))</f>
        <v>-</v>
      </c>
      <c r="E61" s="96" t="str">
        <f>IF(ISBLANK(Tabulka4121718[[#This Row],[start. č.]]),"-",IF(ISERROR(VLOOKUP(Tabulka4121718[[#This Row],[start. č.]],'3. REGISTRACE'!B:F,3,0)),"-",VLOOKUP(Tabulka4121718[[#This Row],[start. č.]],'3. REGISTRACE'!B:F,3,0)))</f>
        <v>-</v>
      </c>
      <c r="F61" s="97" t="str">
        <f>IF(ISBLANK(Tabulka4121718[[#This Row],[start. č.]]),"-",IF(Tabulka4121718[[#This Row],[příjmení a jméno]]="start. č. nebylo registrováno!","-",IF(VLOOKUP(Tabulka4121718[[#This Row],[start. č.]],'3. REGISTRACE'!B:F,4,0)=0,"-",VLOOKUP(Tabulka4121718[[#This Row],[start. č.]],'3. REGISTRACE'!B:F,4,0))))</f>
        <v>-</v>
      </c>
      <c r="G61" s="96" t="str">
        <f>IF(ISBLANK(Tabulka4121718[[#This Row],[start. č.]]),"-",IF(Tabulka4121718[[#This Row],[příjmení a jméno]]="start. č. nebylo registrováno!","-",IF(VLOOKUP(Tabulka4121718[[#This Row],[start. č.]],'3. REGISTRACE'!B:F,5,0)=0,"-",VLOOKUP(Tabulka4121718[[#This Row],[start. č.]],'3. REGISTRACE'!B:F,5,0))))</f>
        <v>-</v>
      </c>
      <c r="H61" s="90" t="str">
        <f>IF(OR(Tabulka4121718[[#This Row],[pořadí]]="DNF",Tabulka4121718[[#This Row],[pořadí]]=" "),"-",TIME(Tabulka4121718[[#This Row],[hod]],Tabulka4121718[[#This Row],[min]],Tabulka4121718[[#This Row],[sek]]))</f>
        <v>-</v>
      </c>
      <c r="I61" s="96" t="str">
        <f>IF(ISBLANK(Tabulka4121718[[#This Row],[start. č.]]),"-",IF(Tabulka4121718[[#This Row],[příjmení a jméno]]="start. č. nebylo registrováno!","-",IF(VLOOKUP(Tabulka4121718[[#This Row],[start. č.]],'3. REGISTRACE'!B:G,6,0)=0,"-",VLOOKUP(Tabulka4121718[[#This Row],[start. č.]],'3. REGISTRACE'!B:G,6,0))))</f>
        <v>-</v>
      </c>
      <c r="J61" s="70"/>
      <c r="K61" s="71"/>
      <c r="L61" s="72"/>
      <c r="M61" s="68" t="str">
        <f>IF(AND(ISBLANK(J61),ISBLANK(K61),ISBLANK(L61)),"-",IF(H61&gt;=MAX(H$40:H61),"ok","chyba!!!"))</f>
        <v>-</v>
      </c>
    </row>
    <row r="62" spans="2:13">
      <c r="B62" s="94" t="str">
        <f t="shared" si="1"/>
        <v xml:space="preserve"> </v>
      </c>
      <c r="C62" s="69"/>
      <c r="D62" s="95" t="str">
        <f>IF(ISBLANK(Tabulka4121718[[#This Row],[start. č.]]),"-",IF(ISERROR(VLOOKUP(Tabulka4121718[[#This Row],[start. č.]],'3. REGISTRACE'!B:F,2,0)),"start. č. nebylo registrováno!",VLOOKUP(Tabulka4121718[[#This Row],[start. č.]],'3. REGISTRACE'!B:F,2,0)))</f>
        <v>-</v>
      </c>
      <c r="E62" s="96" t="str">
        <f>IF(ISBLANK(Tabulka4121718[[#This Row],[start. č.]]),"-",IF(ISERROR(VLOOKUP(Tabulka4121718[[#This Row],[start. č.]],'3. REGISTRACE'!B:F,3,0)),"-",VLOOKUP(Tabulka4121718[[#This Row],[start. č.]],'3. REGISTRACE'!B:F,3,0)))</f>
        <v>-</v>
      </c>
      <c r="F62" s="97" t="str">
        <f>IF(ISBLANK(Tabulka4121718[[#This Row],[start. č.]]),"-",IF(Tabulka4121718[[#This Row],[příjmení a jméno]]="start. č. nebylo registrováno!","-",IF(VLOOKUP(Tabulka4121718[[#This Row],[start. č.]],'3. REGISTRACE'!B:F,4,0)=0,"-",VLOOKUP(Tabulka4121718[[#This Row],[start. č.]],'3. REGISTRACE'!B:F,4,0))))</f>
        <v>-</v>
      </c>
      <c r="G62" s="96" t="str">
        <f>IF(ISBLANK(Tabulka4121718[[#This Row],[start. č.]]),"-",IF(Tabulka4121718[[#This Row],[příjmení a jméno]]="start. č. nebylo registrováno!","-",IF(VLOOKUP(Tabulka4121718[[#This Row],[start. č.]],'3. REGISTRACE'!B:F,5,0)=0,"-",VLOOKUP(Tabulka4121718[[#This Row],[start. č.]],'3. REGISTRACE'!B:F,5,0))))</f>
        <v>-</v>
      </c>
      <c r="H62" s="90" t="str">
        <f>IF(OR(Tabulka4121718[[#This Row],[pořadí]]="DNF",Tabulka4121718[[#This Row],[pořadí]]=" "),"-",TIME(Tabulka4121718[[#This Row],[hod]],Tabulka4121718[[#This Row],[min]],Tabulka4121718[[#This Row],[sek]]))</f>
        <v>-</v>
      </c>
      <c r="I62" s="96" t="str">
        <f>IF(ISBLANK(Tabulka4121718[[#This Row],[start. č.]]),"-",IF(Tabulka4121718[[#This Row],[příjmení a jméno]]="start. č. nebylo registrováno!","-",IF(VLOOKUP(Tabulka4121718[[#This Row],[start. č.]],'3. REGISTRACE'!B:G,6,0)=0,"-",VLOOKUP(Tabulka4121718[[#This Row],[start. č.]],'3. REGISTRACE'!B:G,6,0))))</f>
        <v>-</v>
      </c>
      <c r="J62" s="70"/>
      <c r="K62" s="71"/>
      <c r="L62" s="72"/>
      <c r="M62" s="68" t="str">
        <f>IF(AND(ISBLANK(J62),ISBLANK(K62),ISBLANK(L62)),"-",IF(H62&gt;=MAX(H$40:H62),"ok","chyba!!!"))</f>
        <v>-</v>
      </c>
    </row>
    <row r="63" spans="2:13">
      <c r="B63" s="94" t="str">
        <f t="shared" si="1"/>
        <v xml:space="preserve"> </v>
      </c>
      <c r="C63" s="69"/>
      <c r="D63" s="95" t="str">
        <f>IF(ISBLANK(Tabulka4121718[[#This Row],[start. č.]]),"-",IF(ISERROR(VLOOKUP(Tabulka4121718[[#This Row],[start. č.]],'3. REGISTRACE'!B:F,2,0)),"start. č. nebylo registrováno!",VLOOKUP(Tabulka4121718[[#This Row],[start. č.]],'3. REGISTRACE'!B:F,2,0)))</f>
        <v>-</v>
      </c>
      <c r="E63" s="96" t="str">
        <f>IF(ISBLANK(Tabulka4121718[[#This Row],[start. č.]]),"-",IF(ISERROR(VLOOKUP(Tabulka4121718[[#This Row],[start. č.]],'3. REGISTRACE'!B:F,3,0)),"-",VLOOKUP(Tabulka4121718[[#This Row],[start. č.]],'3. REGISTRACE'!B:F,3,0)))</f>
        <v>-</v>
      </c>
      <c r="F63" s="97" t="str">
        <f>IF(ISBLANK(Tabulka4121718[[#This Row],[start. č.]]),"-",IF(Tabulka4121718[[#This Row],[příjmení a jméno]]="start. č. nebylo registrováno!","-",IF(VLOOKUP(Tabulka4121718[[#This Row],[start. č.]],'3. REGISTRACE'!B:F,4,0)=0,"-",VLOOKUP(Tabulka4121718[[#This Row],[start. č.]],'3. REGISTRACE'!B:F,4,0))))</f>
        <v>-</v>
      </c>
      <c r="G63" s="96" t="str">
        <f>IF(ISBLANK(Tabulka4121718[[#This Row],[start. č.]]),"-",IF(Tabulka4121718[[#This Row],[příjmení a jméno]]="start. č. nebylo registrováno!","-",IF(VLOOKUP(Tabulka4121718[[#This Row],[start. č.]],'3. REGISTRACE'!B:F,5,0)=0,"-",VLOOKUP(Tabulka4121718[[#This Row],[start. č.]],'3. REGISTRACE'!B:F,5,0))))</f>
        <v>-</v>
      </c>
      <c r="H63" s="90" t="str">
        <f>IF(OR(Tabulka4121718[[#This Row],[pořadí]]="DNF",Tabulka4121718[[#This Row],[pořadí]]=" "),"-",TIME(Tabulka4121718[[#This Row],[hod]],Tabulka4121718[[#This Row],[min]],Tabulka4121718[[#This Row],[sek]]))</f>
        <v>-</v>
      </c>
      <c r="I63" s="96" t="str">
        <f>IF(ISBLANK(Tabulka4121718[[#This Row],[start. č.]]),"-",IF(Tabulka4121718[[#This Row],[příjmení a jméno]]="start. č. nebylo registrováno!","-",IF(VLOOKUP(Tabulka4121718[[#This Row],[start. č.]],'3. REGISTRACE'!B:G,6,0)=0,"-",VLOOKUP(Tabulka4121718[[#This Row],[start. č.]],'3. REGISTRACE'!B:G,6,0))))</f>
        <v>-</v>
      </c>
      <c r="J63" s="70"/>
      <c r="K63" s="71"/>
      <c r="L63" s="72"/>
      <c r="M63" s="68" t="str">
        <f>IF(AND(ISBLANK(J63),ISBLANK(K63),ISBLANK(L63)),"-",IF(H63&gt;=MAX(H$40:H63),"ok","chyba!!!"))</f>
        <v>-</v>
      </c>
    </row>
    <row r="64" spans="2:13">
      <c r="B64" s="94" t="str">
        <f t="shared" si="1"/>
        <v xml:space="preserve"> </v>
      </c>
      <c r="C64" s="69"/>
      <c r="D64" s="95" t="str">
        <f>IF(ISBLANK(Tabulka4121718[[#This Row],[start. č.]]),"-",IF(ISERROR(VLOOKUP(Tabulka4121718[[#This Row],[start. č.]],'3. REGISTRACE'!B:F,2,0)),"start. č. nebylo registrováno!",VLOOKUP(Tabulka4121718[[#This Row],[start. č.]],'3. REGISTRACE'!B:F,2,0)))</f>
        <v>-</v>
      </c>
      <c r="E64" s="96" t="str">
        <f>IF(ISBLANK(Tabulka4121718[[#This Row],[start. č.]]),"-",IF(ISERROR(VLOOKUP(Tabulka4121718[[#This Row],[start. č.]],'3. REGISTRACE'!B:F,3,0)),"-",VLOOKUP(Tabulka4121718[[#This Row],[start. č.]],'3. REGISTRACE'!B:F,3,0)))</f>
        <v>-</v>
      </c>
      <c r="F64" s="97" t="str">
        <f>IF(ISBLANK(Tabulka4121718[[#This Row],[start. č.]]),"-",IF(Tabulka4121718[[#This Row],[příjmení a jméno]]="start. č. nebylo registrováno!","-",IF(VLOOKUP(Tabulka4121718[[#This Row],[start. č.]],'3. REGISTRACE'!B:F,4,0)=0,"-",VLOOKUP(Tabulka4121718[[#This Row],[start. č.]],'3. REGISTRACE'!B:F,4,0))))</f>
        <v>-</v>
      </c>
      <c r="G64" s="96" t="str">
        <f>IF(ISBLANK(Tabulka4121718[[#This Row],[start. č.]]),"-",IF(Tabulka4121718[[#This Row],[příjmení a jméno]]="start. č. nebylo registrováno!","-",IF(VLOOKUP(Tabulka4121718[[#This Row],[start. č.]],'3. REGISTRACE'!B:F,5,0)=0,"-",VLOOKUP(Tabulka4121718[[#This Row],[start. č.]],'3. REGISTRACE'!B:F,5,0))))</f>
        <v>-</v>
      </c>
      <c r="H64" s="90" t="str">
        <f>IF(OR(Tabulka4121718[[#This Row],[pořadí]]="DNF",Tabulka4121718[[#This Row],[pořadí]]=" "),"-",TIME(Tabulka4121718[[#This Row],[hod]],Tabulka4121718[[#This Row],[min]],Tabulka4121718[[#This Row],[sek]]))</f>
        <v>-</v>
      </c>
      <c r="I64" s="96" t="str">
        <f>IF(ISBLANK(Tabulka4121718[[#This Row],[start. č.]]),"-",IF(Tabulka4121718[[#This Row],[příjmení a jméno]]="start. č. nebylo registrováno!","-",IF(VLOOKUP(Tabulka4121718[[#This Row],[start. č.]],'3. REGISTRACE'!B:G,6,0)=0,"-",VLOOKUP(Tabulka4121718[[#This Row],[start. č.]],'3. REGISTRACE'!B:G,6,0))))</f>
        <v>-</v>
      </c>
      <c r="J64" s="70"/>
      <c r="K64" s="71"/>
      <c r="L64" s="72"/>
      <c r="M64" s="68" t="str">
        <f>IF(AND(ISBLANK(J64),ISBLANK(K64),ISBLANK(L64)),"-",IF(H64&gt;=MAX(H$40:H64),"ok","chyba!!!"))</f>
        <v>-</v>
      </c>
    </row>
  </sheetData>
  <sheetProtection autoFilter="0"/>
  <mergeCells count="1">
    <mergeCell ref="H3:I3"/>
  </mergeCells>
  <conditionalFormatting sqref="C9:C33 J9:L33">
    <cfRule type="notContainsBlanks" dxfId="75" priority="9">
      <formula>LEN(TRIM(C9))&gt;0</formula>
    </cfRule>
    <cfRule type="containsBlanks" dxfId="74" priority="10">
      <formula>LEN(TRIM(C9))=0</formula>
    </cfRule>
  </conditionalFormatting>
  <conditionalFormatting sqref="D9:D33">
    <cfRule type="containsText" dxfId="73" priority="8" operator="containsText" text="start. č. nebylo registrováno">
      <formula>NOT(ISERROR(SEARCH("start. č. nebylo registrováno",D9)))</formula>
    </cfRule>
  </conditionalFormatting>
  <conditionalFormatting sqref="M9:M33">
    <cfRule type="containsText" dxfId="72" priority="6" operator="containsText" text="chyba">
      <formula>NOT(ISERROR(SEARCH("chyba",M9)))</formula>
    </cfRule>
    <cfRule type="containsText" dxfId="71" priority="7" operator="containsText" text="ok">
      <formula>NOT(ISERROR(SEARCH("ok",M9)))</formula>
    </cfRule>
  </conditionalFormatting>
  <conditionalFormatting sqref="C40:C64 J40:L64">
    <cfRule type="notContainsBlanks" dxfId="70" priority="4">
      <formula>LEN(TRIM(C40))&gt;0</formula>
    </cfRule>
    <cfRule type="containsBlanks" dxfId="69" priority="5">
      <formula>LEN(TRIM(C40))=0</formula>
    </cfRule>
  </conditionalFormatting>
  <conditionalFormatting sqref="D40:D64">
    <cfRule type="containsText" dxfId="68" priority="3" operator="containsText" text="start. č. nebylo registrováno">
      <formula>NOT(ISERROR(SEARCH("start. č. nebylo registrováno",D40)))</formula>
    </cfRule>
  </conditionalFormatting>
  <conditionalFormatting sqref="M40:M64">
    <cfRule type="containsText" dxfId="67" priority="1" operator="containsText" text="chyba">
      <formula>NOT(ISERROR(SEARCH("chyba",M40)))</formula>
    </cfRule>
    <cfRule type="containsText" dxfId="66" priority="2" operator="containsText" text="ok">
      <formula>NOT(ISERROR(SEARCH("ok",M40)))</formula>
    </cfRule>
  </conditionalFormatting>
  <pageMargins left="0" right="0" top="0" bottom="0.39370078740157483" header="0.19685039370078741" footer="0"/>
  <pageSetup paperSize="9" scale="85" fitToHeight="0" orientation="portrait" r:id="rId1"/>
  <headerFooter>
    <oddHeader>&amp;R&amp;G</oddHeader>
  </headerFooter>
  <legacyDrawingHF r:id="rId2"/>
  <picture r:id="rId3"/>
  <tableParts count="2">
    <tablePart r:id="rId4"/>
    <tablePart r:id="rId5"/>
  </tableParts>
</worksheet>
</file>

<file path=xl/worksheets/sheet11.xml><?xml version="1.0" encoding="utf-8"?>
<worksheet xmlns="http://schemas.openxmlformats.org/spreadsheetml/2006/main" xmlns:r="http://schemas.openxmlformats.org/officeDocument/2006/relationships">
  <sheetPr>
    <tabColor theme="5" tint="0.79998168889431442"/>
  </sheetPr>
  <dimension ref="B2:M64"/>
  <sheetViews>
    <sheetView showGridLines="0" workbookViewId="0">
      <selection activeCell="B9" sqref="B9"/>
    </sheetView>
  </sheetViews>
  <sheetFormatPr defaultColWidth="9.140625"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8" width="7.140625" style="2" bestFit="1" customWidth="1"/>
    <col min="9" max="9" width="20.7109375" style="2" customWidth="1"/>
    <col min="10" max="10" width="4" style="1" bestFit="1" customWidth="1"/>
    <col min="11" max="11" width="5.85546875" style="2" customWidth="1"/>
    <col min="12" max="12" width="3.5703125" style="1" bestFit="1" customWidth="1"/>
    <col min="13" max="13" width="8" style="2" bestFit="1" customWidth="1"/>
    <col min="14" max="16384" width="9.140625" style="1"/>
  </cols>
  <sheetData>
    <row r="2" spans="2:13" ht="15.75">
      <c r="B2" s="3" t="s">
        <v>183</v>
      </c>
      <c r="D2" s="2"/>
      <c r="E2" s="63" t="s">
        <v>191</v>
      </c>
      <c r="F2" s="2"/>
      <c r="H2" s="1"/>
      <c r="I2" s="7" t="str">
        <f>IF(ISBLANK('1. Index'!C10),"-",'1. Index'!C10)</f>
        <v>Reuter Run Boršov nad Vltavou - děti</v>
      </c>
    </row>
    <row r="3" spans="2:13" ht="15" customHeight="1">
      <c r="B3" s="2"/>
      <c r="D3" s="2"/>
      <c r="F3" s="2"/>
      <c r="H3" s="114">
        <f>IF(ISBLANK('1. Index'!C13),"-",'1. Index'!C13)</f>
        <v>43687</v>
      </c>
      <c r="I3" s="114"/>
    </row>
    <row r="4" spans="2:13">
      <c r="B4" s="22" t="s">
        <v>33</v>
      </c>
    </row>
    <row r="5" spans="2:13">
      <c r="B5" s="1" t="s">
        <v>70</v>
      </c>
    </row>
    <row r="6" spans="2:13">
      <c r="B6" s="1" t="s">
        <v>71</v>
      </c>
    </row>
    <row r="8" spans="2:13">
      <c r="B8" s="1" t="s">
        <v>13</v>
      </c>
      <c r="C8" s="2" t="s">
        <v>0</v>
      </c>
      <c r="D8" s="1" t="s">
        <v>14</v>
      </c>
      <c r="E8" s="2" t="s">
        <v>3</v>
      </c>
      <c r="F8" s="1" t="s">
        <v>1</v>
      </c>
      <c r="G8" s="2" t="s">
        <v>2</v>
      </c>
      <c r="H8" s="40" t="s">
        <v>18</v>
      </c>
      <c r="I8" s="2" t="s">
        <v>5</v>
      </c>
      <c r="J8" s="2" t="s">
        <v>15</v>
      </c>
      <c r="K8" s="2" t="s">
        <v>16</v>
      </c>
      <c r="L8" s="2" t="s">
        <v>17</v>
      </c>
      <c r="M8" s="48" t="s">
        <v>84</v>
      </c>
    </row>
    <row r="9" spans="2:13">
      <c r="B9" s="78">
        <f t="shared" ref="B9:B33" si="0">IF(B8="pořadí",1,IF(AND(J9=99,K9=99,L9=99),"DNF",IF(D9="-"," ",B8+1)))</f>
        <v>1</v>
      </c>
      <c r="C9" s="41"/>
      <c r="D9" s="76" t="str">
        <f>IF(ISBLANK(Tabulka4121719[[#This Row],[start. č.]]),"-",IF(ISERROR(VLOOKUP(Tabulka4121719[[#This Row],[start. č.]],'3. REGISTRACE'!B:F,2,0)),"start. č. nebylo registrováno!",VLOOKUP(Tabulka4121719[[#This Row],[start. č.]],'3. REGISTRACE'!B:F,2,0)))</f>
        <v>-</v>
      </c>
      <c r="E9" s="77" t="str">
        <f>IF(ISBLANK(Tabulka4121719[[#This Row],[start. č.]]),"-",IF(ISERROR(VLOOKUP(Tabulka4121719[[#This Row],[start. č.]],'3. REGISTRACE'!B:F,3,0)),"-",VLOOKUP(Tabulka4121719[[#This Row],[start. č.]],'3. REGISTRACE'!B:F,3,0)))</f>
        <v>-</v>
      </c>
      <c r="F9" s="79" t="str">
        <f>IF(ISBLANK(Tabulka4121719[[#This Row],[start. č.]]),"-",IF(Tabulka4121719[[#This Row],[příjmení a jméno]]="start. č. nebylo registrováno!","-",IF(VLOOKUP(Tabulka4121719[[#This Row],[start. č.]],'3. REGISTRACE'!B:F,4,0)=0,"-",VLOOKUP(Tabulka4121719[[#This Row],[start. č.]],'3. REGISTRACE'!B:F,4,0))))</f>
        <v>-</v>
      </c>
      <c r="G9" s="77" t="str">
        <f>IF(ISBLANK(Tabulka4121719[[#This Row],[start. č.]]),"-",IF(Tabulka4121719[[#This Row],[příjmení a jméno]]="start. č. nebylo registrováno!","-",IF(VLOOKUP(Tabulka4121719[[#This Row],[start. č.]],'3. REGISTRACE'!B:F,5,0)=0,"-",VLOOKUP(Tabulka4121719[[#This Row],[start. č.]],'3. REGISTRACE'!B:F,5,0))))</f>
        <v>-</v>
      </c>
      <c r="H9" s="80">
        <f>IF(OR(Tabulka4121719[[#This Row],[pořadí]]="DNF",Tabulka4121719[[#This Row],[pořadí]]=" "),"-",TIME(Tabulka4121719[[#This Row],[hod]],Tabulka4121719[[#This Row],[min]],Tabulka4121719[[#This Row],[sek]]))</f>
        <v>0</v>
      </c>
      <c r="I9" s="77" t="str">
        <f>IF(ISBLANK(Tabulka4121719[[#This Row],[start. č.]]),"-",IF(Tabulka4121719[[#This Row],[příjmení a jméno]]="start. č. nebylo registrováno!","-",IF(VLOOKUP(Tabulka4121719[[#This Row],[start. č.]],'3. REGISTRACE'!B:G,6,0)=0,"-",VLOOKUP(Tabulka4121719[[#This Row],[start. č.]],'3. REGISTRACE'!B:G,6,0))))</f>
        <v>-</v>
      </c>
      <c r="J9" s="102"/>
      <c r="K9" s="103"/>
      <c r="L9" s="104"/>
      <c r="M9" s="68" t="str">
        <f>IF(AND(ISBLANK(J9),ISBLANK(K9),ISBLANK(L9)),"-",IF(H9&gt;=MAX(H$9:H11),"ok","chyba!!!"))</f>
        <v>-</v>
      </c>
    </row>
    <row r="10" spans="2:13">
      <c r="B10" s="94" t="str">
        <f t="shared" si="0"/>
        <v xml:space="preserve"> </v>
      </c>
      <c r="C10" s="69"/>
      <c r="D10" s="95" t="str">
        <f>IF(ISBLANK(Tabulka4121719[[#This Row],[start. č.]]),"-",IF(ISERROR(VLOOKUP(Tabulka4121719[[#This Row],[start. č.]],'3. REGISTRACE'!B:F,2,0)),"start. č. nebylo registrováno!",VLOOKUP(Tabulka4121719[[#This Row],[start. č.]],'3. REGISTRACE'!B:F,2,0)))</f>
        <v>-</v>
      </c>
      <c r="E10" s="96" t="str">
        <f>IF(ISBLANK(Tabulka4121719[[#This Row],[start. č.]]),"-",IF(ISERROR(VLOOKUP(Tabulka4121719[[#This Row],[start. č.]],'3. REGISTRACE'!B:F,3,0)),"-",VLOOKUP(Tabulka4121719[[#This Row],[start. č.]],'3. REGISTRACE'!B:F,3,0)))</f>
        <v>-</v>
      </c>
      <c r="F10" s="97" t="str">
        <f>IF(ISBLANK(Tabulka4121719[[#This Row],[start. č.]]),"-",IF(Tabulka4121719[[#This Row],[příjmení a jméno]]="start. č. nebylo registrováno!","-",IF(VLOOKUP(Tabulka4121719[[#This Row],[start. č.]],'3. REGISTRACE'!B:F,4,0)=0,"-",VLOOKUP(Tabulka4121719[[#This Row],[start. č.]],'3. REGISTRACE'!B:F,4,0))))</f>
        <v>-</v>
      </c>
      <c r="G10" s="96" t="str">
        <f>IF(ISBLANK(Tabulka4121719[[#This Row],[start. č.]]),"-",IF(Tabulka4121719[[#This Row],[příjmení a jméno]]="start. č. nebylo registrováno!","-",IF(VLOOKUP(Tabulka4121719[[#This Row],[start. č.]],'3. REGISTRACE'!B:F,5,0)=0,"-",VLOOKUP(Tabulka4121719[[#This Row],[start. č.]],'3. REGISTRACE'!B:F,5,0))))</f>
        <v>-</v>
      </c>
      <c r="H10" s="90" t="str">
        <f>IF(OR(Tabulka4121719[[#This Row],[pořadí]]="DNF",Tabulka4121719[[#This Row],[pořadí]]=" "),"-",TIME(Tabulka4121719[[#This Row],[hod]],Tabulka4121719[[#This Row],[min]],Tabulka4121719[[#This Row],[sek]]))</f>
        <v>-</v>
      </c>
      <c r="I10" s="96" t="str">
        <f>IF(ISBLANK(Tabulka4121719[[#This Row],[start. č.]]),"-",IF(Tabulka4121719[[#This Row],[příjmení a jméno]]="start. č. nebylo registrováno!","-",IF(VLOOKUP(Tabulka4121719[[#This Row],[start. č.]],'3. REGISTRACE'!B:G,6,0)=0,"-",VLOOKUP(Tabulka4121719[[#This Row],[start. č.]],'3. REGISTRACE'!B:G,6,0))))</f>
        <v>-</v>
      </c>
      <c r="J10" s="105"/>
      <c r="K10" s="106"/>
      <c r="L10" s="107"/>
      <c r="M10" s="68" t="str">
        <f>IF(AND(ISBLANK(J10),ISBLANK(K10),ISBLANK(L10)),"-",IF(H10&gt;=MAX(H$9:H12),"ok","chyba!!!"))</f>
        <v>-</v>
      </c>
    </row>
    <row r="11" spans="2:13">
      <c r="B11" s="94" t="str">
        <f t="shared" si="0"/>
        <v xml:space="preserve"> </v>
      </c>
      <c r="C11" s="69"/>
      <c r="D11" s="95" t="str">
        <f>IF(ISBLANK(Tabulka4121719[[#This Row],[start. č.]]),"-",IF(ISERROR(VLOOKUP(Tabulka4121719[[#This Row],[start. č.]],'3. REGISTRACE'!B:F,2,0)),"start. č. nebylo registrováno!",VLOOKUP(Tabulka4121719[[#This Row],[start. č.]],'3. REGISTRACE'!B:F,2,0)))</f>
        <v>-</v>
      </c>
      <c r="E11" s="96" t="str">
        <f>IF(ISBLANK(Tabulka4121719[[#This Row],[start. č.]]),"-",IF(ISERROR(VLOOKUP(Tabulka4121719[[#This Row],[start. č.]],'3. REGISTRACE'!B:F,3,0)),"-",VLOOKUP(Tabulka4121719[[#This Row],[start. č.]],'3. REGISTRACE'!B:F,3,0)))</f>
        <v>-</v>
      </c>
      <c r="F11" s="97" t="str">
        <f>IF(ISBLANK(Tabulka4121719[[#This Row],[start. č.]]),"-",IF(Tabulka4121719[[#This Row],[příjmení a jméno]]="start. č. nebylo registrováno!","-",IF(VLOOKUP(Tabulka4121719[[#This Row],[start. č.]],'3. REGISTRACE'!B:F,4,0)=0,"-",VLOOKUP(Tabulka4121719[[#This Row],[start. č.]],'3. REGISTRACE'!B:F,4,0))))</f>
        <v>-</v>
      </c>
      <c r="G11" s="96" t="str">
        <f>IF(ISBLANK(Tabulka4121719[[#This Row],[start. č.]]),"-",IF(Tabulka4121719[[#This Row],[příjmení a jméno]]="start. č. nebylo registrováno!","-",IF(VLOOKUP(Tabulka4121719[[#This Row],[start. č.]],'3. REGISTRACE'!B:F,5,0)=0,"-",VLOOKUP(Tabulka4121719[[#This Row],[start. č.]],'3. REGISTRACE'!B:F,5,0))))</f>
        <v>-</v>
      </c>
      <c r="H11" s="90" t="str">
        <f>IF(OR(Tabulka4121719[[#This Row],[pořadí]]="DNF",Tabulka4121719[[#This Row],[pořadí]]=" "),"-",TIME(Tabulka4121719[[#This Row],[hod]],Tabulka4121719[[#This Row],[min]],Tabulka4121719[[#This Row],[sek]]))</f>
        <v>-</v>
      </c>
      <c r="I11" s="96" t="str">
        <f>IF(ISBLANK(Tabulka4121719[[#This Row],[start. č.]]),"-",IF(Tabulka4121719[[#This Row],[příjmení a jméno]]="start. č. nebylo registrováno!","-",IF(VLOOKUP(Tabulka4121719[[#This Row],[start. č.]],'3. REGISTRACE'!B:G,6,0)=0,"-",VLOOKUP(Tabulka4121719[[#This Row],[start. č.]],'3. REGISTRACE'!B:G,6,0))))</f>
        <v>-</v>
      </c>
      <c r="J11" s="105"/>
      <c r="K11" s="106"/>
      <c r="L11" s="107"/>
      <c r="M11" s="68" t="str">
        <f>IF(AND(ISBLANK(J11),ISBLANK(K11),ISBLANK(L11)),"-",IF(H11&gt;=MAX(H$9:H13),"ok","chyba!!!"))</f>
        <v>-</v>
      </c>
    </row>
    <row r="12" spans="2:13">
      <c r="B12" s="94" t="str">
        <f t="shared" si="0"/>
        <v xml:space="preserve"> </v>
      </c>
      <c r="C12" s="69"/>
      <c r="D12" s="95" t="str">
        <f>IF(ISBLANK(Tabulka4121719[[#This Row],[start. č.]]),"-",IF(ISERROR(VLOOKUP(Tabulka4121719[[#This Row],[start. č.]],'3. REGISTRACE'!B:F,2,0)),"start. č. nebylo registrováno!",VLOOKUP(Tabulka4121719[[#This Row],[start. č.]],'3. REGISTRACE'!B:F,2,0)))</f>
        <v>-</v>
      </c>
      <c r="E12" s="96" t="str">
        <f>IF(ISBLANK(Tabulka4121719[[#This Row],[start. č.]]),"-",IF(ISERROR(VLOOKUP(Tabulka4121719[[#This Row],[start. č.]],'3. REGISTRACE'!B:F,3,0)),"-",VLOOKUP(Tabulka4121719[[#This Row],[start. č.]],'3. REGISTRACE'!B:F,3,0)))</f>
        <v>-</v>
      </c>
      <c r="F12" s="97" t="str">
        <f>IF(ISBLANK(Tabulka4121719[[#This Row],[start. č.]]),"-",IF(Tabulka4121719[[#This Row],[příjmení a jméno]]="start. č. nebylo registrováno!","-",IF(VLOOKUP(Tabulka4121719[[#This Row],[start. č.]],'3. REGISTRACE'!B:F,4,0)=0,"-",VLOOKUP(Tabulka4121719[[#This Row],[start. č.]],'3. REGISTRACE'!B:F,4,0))))</f>
        <v>-</v>
      </c>
      <c r="G12" s="96" t="str">
        <f>IF(ISBLANK(Tabulka4121719[[#This Row],[start. č.]]),"-",IF(Tabulka4121719[[#This Row],[příjmení a jméno]]="start. č. nebylo registrováno!","-",IF(VLOOKUP(Tabulka4121719[[#This Row],[start. č.]],'3. REGISTRACE'!B:F,5,0)=0,"-",VLOOKUP(Tabulka4121719[[#This Row],[start. č.]],'3. REGISTRACE'!B:F,5,0))))</f>
        <v>-</v>
      </c>
      <c r="H12" s="90" t="str">
        <f>IF(OR(Tabulka4121719[[#This Row],[pořadí]]="DNF",Tabulka4121719[[#This Row],[pořadí]]=" "),"-",TIME(Tabulka4121719[[#This Row],[hod]],Tabulka4121719[[#This Row],[min]],Tabulka4121719[[#This Row],[sek]]))</f>
        <v>-</v>
      </c>
      <c r="I12" s="96" t="str">
        <f>IF(ISBLANK(Tabulka4121719[[#This Row],[start. č.]]),"-",IF(Tabulka4121719[[#This Row],[příjmení a jméno]]="start. č. nebylo registrováno!","-",IF(VLOOKUP(Tabulka4121719[[#This Row],[start. č.]],'3. REGISTRACE'!B:G,6,0)=0,"-",VLOOKUP(Tabulka4121719[[#This Row],[start. č.]],'3. REGISTRACE'!B:G,6,0))))</f>
        <v>-</v>
      </c>
      <c r="J12" s="108"/>
      <c r="K12" s="109"/>
      <c r="L12" s="110"/>
      <c r="M12" s="68" t="str">
        <f>IF(AND(ISBLANK(J12),ISBLANK(K12),ISBLANK(L12)),"-",IF(H12&gt;=MAX(H$9:H14),"ok","chyba!!!"))</f>
        <v>-</v>
      </c>
    </row>
    <row r="13" spans="2:13">
      <c r="B13" s="94" t="str">
        <f t="shared" si="0"/>
        <v xml:space="preserve"> </v>
      </c>
      <c r="C13" s="69"/>
      <c r="D13" s="95" t="str">
        <f>IF(ISBLANK(Tabulka4121719[[#This Row],[start. č.]]),"-",IF(ISERROR(VLOOKUP(Tabulka4121719[[#This Row],[start. č.]],'3. REGISTRACE'!B:F,2,0)),"start. č. nebylo registrováno!",VLOOKUP(Tabulka4121719[[#This Row],[start. č.]],'3. REGISTRACE'!B:F,2,0)))</f>
        <v>-</v>
      </c>
      <c r="E13" s="96" t="str">
        <f>IF(ISBLANK(Tabulka4121719[[#This Row],[start. č.]]),"-",IF(ISERROR(VLOOKUP(Tabulka4121719[[#This Row],[start. č.]],'3. REGISTRACE'!B:F,3,0)),"-",VLOOKUP(Tabulka4121719[[#This Row],[start. č.]],'3. REGISTRACE'!B:F,3,0)))</f>
        <v>-</v>
      </c>
      <c r="F13" s="97" t="str">
        <f>IF(ISBLANK(Tabulka4121719[[#This Row],[start. č.]]),"-",IF(Tabulka4121719[[#This Row],[příjmení a jméno]]="start. č. nebylo registrováno!","-",IF(VLOOKUP(Tabulka4121719[[#This Row],[start. č.]],'3. REGISTRACE'!B:F,4,0)=0,"-",VLOOKUP(Tabulka4121719[[#This Row],[start. č.]],'3. REGISTRACE'!B:F,4,0))))</f>
        <v>-</v>
      </c>
      <c r="G13" s="96" t="str">
        <f>IF(ISBLANK(Tabulka4121719[[#This Row],[start. č.]]),"-",IF(Tabulka4121719[[#This Row],[příjmení a jméno]]="start. č. nebylo registrováno!","-",IF(VLOOKUP(Tabulka4121719[[#This Row],[start. č.]],'3. REGISTRACE'!B:F,5,0)=0,"-",VLOOKUP(Tabulka4121719[[#This Row],[start. č.]],'3. REGISTRACE'!B:F,5,0))))</f>
        <v>-</v>
      </c>
      <c r="H13" s="90" t="str">
        <f>IF(OR(Tabulka4121719[[#This Row],[pořadí]]="DNF",Tabulka4121719[[#This Row],[pořadí]]=" "),"-",TIME(Tabulka4121719[[#This Row],[hod]],Tabulka4121719[[#This Row],[min]],Tabulka4121719[[#This Row],[sek]]))</f>
        <v>-</v>
      </c>
      <c r="I13" s="96" t="str">
        <f>IF(ISBLANK(Tabulka4121719[[#This Row],[start. č.]]),"-",IF(Tabulka4121719[[#This Row],[příjmení a jméno]]="start. č. nebylo registrováno!","-",IF(VLOOKUP(Tabulka4121719[[#This Row],[start. č.]],'3. REGISTRACE'!B:G,6,0)=0,"-",VLOOKUP(Tabulka4121719[[#This Row],[start. č.]],'3. REGISTRACE'!B:G,6,0))))</f>
        <v>-</v>
      </c>
      <c r="J13" s="108"/>
      <c r="K13" s="109"/>
      <c r="L13" s="110"/>
      <c r="M13" s="68" t="str">
        <f>IF(AND(ISBLANK(J13),ISBLANK(K13),ISBLANK(L13)),"-",IF(H13&gt;=MAX(H$9:H15),"ok","chyba!!!"))</f>
        <v>-</v>
      </c>
    </row>
    <row r="14" spans="2:13">
      <c r="B14" s="94" t="str">
        <f t="shared" si="0"/>
        <v xml:space="preserve"> </v>
      </c>
      <c r="C14" s="69"/>
      <c r="D14" s="95" t="str">
        <f>IF(ISBLANK(Tabulka4121719[[#This Row],[start. č.]]),"-",IF(ISERROR(VLOOKUP(Tabulka4121719[[#This Row],[start. č.]],'3. REGISTRACE'!B:F,2,0)),"start. č. nebylo registrováno!",VLOOKUP(Tabulka4121719[[#This Row],[start. č.]],'3. REGISTRACE'!B:F,2,0)))</f>
        <v>-</v>
      </c>
      <c r="E14" s="96" t="str">
        <f>IF(ISBLANK(Tabulka4121719[[#This Row],[start. č.]]),"-",IF(ISERROR(VLOOKUP(Tabulka4121719[[#This Row],[start. č.]],'3. REGISTRACE'!B:F,3,0)),"-",VLOOKUP(Tabulka4121719[[#This Row],[start. č.]],'3. REGISTRACE'!B:F,3,0)))</f>
        <v>-</v>
      </c>
      <c r="F14" s="97" t="str">
        <f>IF(ISBLANK(Tabulka4121719[[#This Row],[start. č.]]),"-",IF(Tabulka4121719[[#This Row],[příjmení a jméno]]="start. č. nebylo registrováno!","-",IF(VLOOKUP(Tabulka4121719[[#This Row],[start. č.]],'3. REGISTRACE'!B:F,4,0)=0,"-",VLOOKUP(Tabulka4121719[[#This Row],[start. č.]],'3. REGISTRACE'!B:F,4,0))))</f>
        <v>-</v>
      </c>
      <c r="G14" s="96" t="str">
        <f>IF(ISBLANK(Tabulka4121719[[#This Row],[start. č.]]),"-",IF(Tabulka4121719[[#This Row],[příjmení a jméno]]="start. č. nebylo registrováno!","-",IF(VLOOKUP(Tabulka4121719[[#This Row],[start. č.]],'3. REGISTRACE'!B:F,5,0)=0,"-",VLOOKUP(Tabulka4121719[[#This Row],[start. č.]],'3. REGISTRACE'!B:F,5,0))))</f>
        <v>-</v>
      </c>
      <c r="H14" s="90" t="str">
        <f>IF(OR(Tabulka4121719[[#This Row],[pořadí]]="DNF",Tabulka4121719[[#This Row],[pořadí]]=" "),"-",TIME(Tabulka4121719[[#This Row],[hod]],Tabulka4121719[[#This Row],[min]],Tabulka4121719[[#This Row],[sek]]))</f>
        <v>-</v>
      </c>
      <c r="I14" s="96" t="str">
        <f>IF(ISBLANK(Tabulka4121719[[#This Row],[start. č.]]),"-",IF(Tabulka4121719[[#This Row],[příjmení a jméno]]="start. č. nebylo registrováno!","-",IF(VLOOKUP(Tabulka4121719[[#This Row],[start. č.]],'3. REGISTRACE'!B:G,6,0)=0,"-",VLOOKUP(Tabulka4121719[[#This Row],[start. č.]],'3. REGISTRACE'!B:G,6,0))))</f>
        <v>-</v>
      </c>
      <c r="J14" s="108"/>
      <c r="K14" s="109"/>
      <c r="L14" s="110"/>
      <c r="M14" s="68" t="str">
        <f>IF(AND(ISBLANK(J14),ISBLANK(K14),ISBLANK(L14)),"-",IF(H14&gt;=MAX(H$9:H16),"ok","chyba!!!"))</f>
        <v>-</v>
      </c>
    </row>
    <row r="15" spans="2:13">
      <c r="B15" s="94" t="str">
        <f t="shared" si="0"/>
        <v xml:space="preserve"> </v>
      </c>
      <c r="C15" s="69"/>
      <c r="D15" s="95" t="str">
        <f>IF(ISBLANK(Tabulka4121719[[#This Row],[start. č.]]),"-",IF(ISERROR(VLOOKUP(Tabulka4121719[[#This Row],[start. č.]],'3. REGISTRACE'!B:F,2,0)),"start. č. nebylo registrováno!",VLOOKUP(Tabulka4121719[[#This Row],[start. č.]],'3. REGISTRACE'!B:F,2,0)))</f>
        <v>-</v>
      </c>
      <c r="E15" s="96" t="str">
        <f>IF(ISBLANK(Tabulka4121719[[#This Row],[start. č.]]),"-",IF(ISERROR(VLOOKUP(Tabulka4121719[[#This Row],[start. č.]],'3. REGISTRACE'!B:F,3,0)),"-",VLOOKUP(Tabulka4121719[[#This Row],[start. č.]],'3. REGISTRACE'!B:F,3,0)))</f>
        <v>-</v>
      </c>
      <c r="F15" s="97" t="str">
        <f>IF(ISBLANK(Tabulka4121719[[#This Row],[start. č.]]),"-",IF(Tabulka4121719[[#This Row],[příjmení a jméno]]="start. č. nebylo registrováno!","-",IF(VLOOKUP(Tabulka4121719[[#This Row],[start. č.]],'3. REGISTRACE'!B:F,4,0)=0,"-",VLOOKUP(Tabulka4121719[[#This Row],[start. č.]],'3. REGISTRACE'!B:F,4,0))))</f>
        <v>-</v>
      </c>
      <c r="G15" s="96" t="str">
        <f>IF(ISBLANK(Tabulka4121719[[#This Row],[start. č.]]),"-",IF(Tabulka4121719[[#This Row],[příjmení a jméno]]="start. č. nebylo registrováno!","-",IF(VLOOKUP(Tabulka4121719[[#This Row],[start. č.]],'3. REGISTRACE'!B:F,5,0)=0,"-",VLOOKUP(Tabulka4121719[[#This Row],[start. č.]],'3. REGISTRACE'!B:F,5,0))))</f>
        <v>-</v>
      </c>
      <c r="H15" s="90" t="str">
        <f>IF(OR(Tabulka4121719[[#This Row],[pořadí]]="DNF",Tabulka4121719[[#This Row],[pořadí]]=" "),"-",TIME(Tabulka4121719[[#This Row],[hod]],Tabulka4121719[[#This Row],[min]],Tabulka4121719[[#This Row],[sek]]))</f>
        <v>-</v>
      </c>
      <c r="I15" s="96" t="str">
        <f>IF(ISBLANK(Tabulka4121719[[#This Row],[start. č.]]),"-",IF(Tabulka4121719[[#This Row],[příjmení a jméno]]="start. č. nebylo registrováno!","-",IF(VLOOKUP(Tabulka4121719[[#This Row],[start. č.]],'3. REGISTRACE'!B:G,6,0)=0,"-",VLOOKUP(Tabulka4121719[[#This Row],[start. č.]],'3. REGISTRACE'!B:G,6,0))))</f>
        <v>-</v>
      </c>
      <c r="J15" s="108"/>
      <c r="K15" s="109"/>
      <c r="L15" s="110"/>
      <c r="M15" s="68" t="str">
        <f>IF(AND(ISBLANK(J15),ISBLANK(K15),ISBLANK(L15)),"-",IF(H15&gt;=MAX(H$9:H17),"ok","chyba!!!"))</f>
        <v>-</v>
      </c>
    </row>
    <row r="16" spans="2:13">
      <c r="B16" s="94" t="str">
        <f t="shared" si="0"/>
        <v xml:space="preserve"> </v>
      </c>
      <c r="C16" s="69"/>
      <c r="D16" s="95" t="str">
        <f>IF(ISBLANK(Tabulka4121719[[#This Row],[start. č.]]),"-",IF(ISERROR(VLOOKUP(Tabulka4121719[[#This Row],[start. č.]],'3. REGISTRACE'!B:F,2,0)),"start. č. nebylo registrováno!",VLOOKUP(Tabulka4121719[[#This Row],[start. č.]],'3. REGISTRACE'!B:F,2,0)))</f>
        <v>-</v>
      </c>
      <c r="E16" s="96" t="str">
        <f>IF(ISBLANK(Tabulka4121719[[#This Row],[start. č.]]),"-",IF(ISERROR(VLOOKUP(Tabulka4121719[[#This Row],[start. č.]],'3. REGISTRACE'!B:F,3,0)),"-",VLOOKUP(Tabulka4121719[[#This Row],[start. č.]],'3. REGISTRACE'!B:F,3,0)))</f>
        <v>-</v>
      </c>
      <c r="F16" s="97" t="str">
        <f>IF(ISBLANK(Tabulka4121719[[#This Row],[start. č.]]),"-",IF(Tabulka4121719[[#This Row],[příjmení a jméno]]="start. č. nebylo registrováno!","-",IF(VLOOKUP(Tabulka4121719[[#This Row],[start. č.]],'3. REGISTRACE'!B:F,4,0)=0,"-",VLOOKUP(Tabulka4121719[[#This Row],[start. č.]],'3. REGISTRACE'!B:F,4,0))))</f>
        <v>-</v>
      </c>
      <c r="G16" s="96" t="str">
        <f>IF(ISBLANK(Tabulka4121719[[#This Row],[start. č.]]),"-",IF(Tabulka4121719[[#This Row],[příjmení a jméno]]="start. č. nebylo registrováno!","-",IF(VLOOKUP(Tabulka4121719[[#This Row],[start. č.]],'3. REGISTRACE'!B:F,5,0)=0,"-",VLOOKUP(Tabulka4121719[[#This Row],[start. č.]],'3. REGISTRACE'!B:F,5,0))))</f>
        <v>-</v>
      </c>
      <c r="H16" s="90" t="str">
        <f>IF(OR(Tabulka4121719[[#This Row],[pořadí]]="DNF",Tabulka4121719[[#This Row],[pořadí]]=" "),"-",TIME(Tabulka4121719[[#This Row],[hod]],Tabulka4121719[[#This Row],[min]],Tabulka4121719[[#This Row],[sek]]))</f>
        <v>-</v>
      </c>
      <c r="I16" s="96" t="str">
        <f>IF(ISBLANK(Tabulka4121719[[#This Row],[start. č.]]),"-",IF(Tabulka4121719[[#This Row],[příjmení a jméno]]="start. č. nebylo registrováno!","-",IF(VLOOKUP(Tabulka4121719[[#This Row],[start. č.]],'3. REGISTRACE'!B:G,6,0)=0,"-",VLOOKUP(Tabulka4121719[[#This Row],[start. č.]],'3. REGISTRACE'!B:G,6,0))))</f>
        <v>-</v>
      </c>
      <c r="J16" s="108"/>
      <c r="K16" s="109"/>
      <c r="L16" s="110"/>
      <c r="M16" s="68" t="str">
        <f>IF(AND(ISBLANK(J16),ISBLANK(K16),ISBLANK(L16)),"-",IF(H16&gt;=MAX(H$9:H18),"ok","chyba!!!"))</f>
        <v>-</v>
      </c>
    </row>
    <row r="17" spans="2:13">
      <c r="B17" s="94" t="str">
        <f t="shared" si="0"/>
        <v xml:space="preserve"> </v>
      </c>
      <c r="C17" s="69"/>
      <c r="D17" s="95" t="str">
        <f>IF(ISBLANK(Tabulka4121719[[#This Row],[start. č.]]),"-",IF(ISERROR(VLOOKUP(Tabulka4121719[[#This Row],[start. č.]],'3. REGISTRACE'!B:F,2,0)),"start. č. nebylo registrováno!",VLOOKUP(Tabulka4121719[[#This Row],[start. č.]],'3. REGISTRACE'!B:F,2,0)))</f>
        <v>-</v>
      </c>
      <c r="E17" s="96" t="str">
        <f>IF(ISBLANK(Tabulka4121719[[#This Row],[start. č.]]),"-",IF(ISERROR(VLOOKUP(Tabulka4121719[[#This Row],[start. č.]],'3. REGISTRACE'!B:F,3,0)),"-",VLOOKUP(Tabulka4121719[[#This Row],[start. č.]],'3. REGISTRACE'!B:F,3,0)))</f>
        <v>-</v>
      </c>
      <c r="F17" s="97" t="str">
        <f>IF(ISBLANK(Tabulka4121719[[#This Row],[start. č.]]),"-",IF(Tabulka4121719[[#This Row],[příjmení a jméno]]="start. č. nebylo registrováno!","-",IF(VLOOKUP(Tabulka4121719[[#This Row],[start. č.]],'3. REGISTRACE'!B:F,4,0)=0,"-",VLOOKUP(Tabulka4121719[[#This Row],[start. č.]],'3. REGISTRACE'!B:F,4,0))))</f>
        <v>-</v>
      </c>
      <c r="G17" s="96" t="str">
        <f>IF(ISBLANK(Tabulka4121719[[#This Row],[start. č.]]),"-",IF(Tabulka4121719[[#This Row],[příjmení a jméno]]="start. č. nebylo registrováno!","-",IF(VLOOKUP(Tabulka4121719[[#This Row],[start. č.]],'3. REGISTRACE'!B:F,5,0)=0,"-",VLOOKUP(Tabulka4121719[[#This Row],[start. č.]],'3. REGISTRACE'!B:F,5,0))))</f>
        <v>-</v>
      </c>
      <c r="H17" s="90" t="str">
        <f>IF(OR(Tabulka4121719[[#This Row],[pořadí]]="DNF",Tabulka4121719[[#This Row],[pořadí]]=" "),"-",TIME(Tabulka4121719[[#This Row],[hod]],Tabulka4121719[[#This Row],[min]],Tabulka4121719[[#This Row],[sek]]))</f>
        <v>-</v>
      </c>
      <c r="I17" s="96" t="str">
        <f>IF(ISBLANK(Tabulka4121719[[#This Row],[start. č.]]),"-",IF(Tabulka4121719[[#This Row],[příjmení a jméno]]="start. č. nebylo registrováno!","-",IF(VLOOKUP(Tabulka4121719[[#This Row],[start. č.]],'3. REGISTRACE'!B:G,6,0)=0,"-",VLOOKUP(Tabulka4121719[[#This Row],[start. č.]],'3. REGISTRACE'!B:G,6,0))))</f>
        <v>-</v>
      </c>
      <c r="J17" s="108"/>
      <c r="K17" s="109"/>
      <c r="L17" s="110"/>
      <c r="M17" s="68" t="str">
        <f>IF(AND(ISBLANK(J17),ISBLANK(K17),ISBLANK(L17)),"-",IF(H17&gt;=MAX(H$9:H19),"ok","chyba!!!"))</f>
        <v>-</v>
      </c>
    </row>
    <row r="18" spans="2:13">
      <c r="B18" s="94" t="str">
        <f t="shared" si="0"/>
        <v xml:space="preserve"> </v>
      </c>
      <c r="C18" s="69"/>
      <c r="D18" s="95" t="str">
        <f>IF(ISBLANK(Tabulka4121719[[#This Row],[start. č.]]),"-",IF(ISERROR(VLOOKUP(Tabulka4121719[[#This Row],[start. č.]],'3. REGISTRACE'!B:F,2,0)),"start. č. nebylo registrováno!",VLOOKUP(Tabulka4121719[[#This Row],[start. č.]],'3. REGISTRACE'!B:F,2,0)))</f>
        <v>-</v>
      </c>
      <c r="E18" s="96" t="str">
        <f>IF(ISBLANK(Tabulka4121719[[#This Row],[start. č.]]),"-",IF(ISERROR(VLOOKUP(Tabulka4121719[[#This Row],[start. č.]],'3. REGISTRACE'!B:F,3,0)),"-",VLOOKUP(Tabulka4121719[[#This Row],[start. č.]],'3. REGISTRACE'!B:F,3,0)))</f>
        <v>-</v>
      </c>
      <c r="F18" s="97" t="str">
        <f>IF(ISBLANK(Tabulka4121719[[#This Row],[start. č.]]),"-",IF(Tabulka4121719[[#This Row],[příjmení a jméno]]="start. č. nebylo registrováno!","-",IF(VLOOKUP(Tabulka4121719[[#This Row],[start. č.]],'3. REGISTRACE'!B:F,4,0)=0,"-",VLOOKUP(Tabulka4121719[[#This Row],[start. č.]],'3. REGISTRACE'!B:F,4,0))))</f>
        <v>-</v>
      </c>
      <c r="G18" s="96" t="str">
        <f>IF(ISBLANK(Tabulka4121719[[#This Row],[start. č.]]),"-",IF(Tabulka4121719[[#This Row],[příjmení a jméno]]="start. č. nebylo registrováno!","-",IF(VLOOKUP(Tabulka4121719[[#This Row],[start. č.]],'3. REGISTRACE'!B:F,5,0)=0,"-",VLOOKUP(Tabulka4121719[[#This Row],[start. č.]],'3. REGISTRACE'!B:F,5,0))))</f>
        <v>-</v>
      </c>
      <c r="H18" s="90" t="str">
        <f>IF(OR(Tabulka4121719[[#This Row],[pořadí]]="DNF",Tabulka4121719[[#This Row],[pořadí]]=" "),"-",TIME(Tabulka4121719[[#This Row],[hod]],Tabulka4121719[[#This Row],[min]],Tabulka4121719[[#This Row],[sek]]))</f>
        <v>-</v>
      </c>
      <c r="I18" s="96" t="str">
        <f>IF(ISBLANK(Tabulka4121719[[#This Row],[start. č.]]),"-",IF(Tabulka4121719[[#This Row],[příjmení a jméno]]="start. č. nebylo registrováno!","-",IF(VLOOKUP(Tabulka4121719[[#This Row],[start. č.]],'3. REGISTRACE'!B:G,6,0)=0,"-",VLOOKUP(Tabulka4121719[[#This Row],[start. č.]],'3. REGISTRACE'!B:G,6,0))))</f>
        <v>-</v>
      </c>
      <c r="J18" s="108"/>
      <c r="K18" s="109"/>
      <c r="L18" s="110"/>
      <c r="M18" s="68" t="str">
        <f>IF(AND(ISBLANK(J18),ISBLANK(K18),ISBLANK(L18)),"-",IF(H18&gt;=MAX(H$9:H20),"ok","chyba!!!"))</f>
        <v>-</v>
      </c>
    </row>
    <row r="19" spans="2:13">
      <c r="B19" s="94" t="str">
        <f t="shared" si="0"/>
        <v xml:space="preserve"> </v>
      </c>
      <c r="C19" s="69"/>
      <c r="D19" s="95" t="str">
        <f>IF(ISBLANK(Tabulka4121719[[#This Row],[start. č.]]),"-",IF(ISERROR(VLOOKUP(Tabulka4121719[[#This Row],[start. č.]],'3. REGISTRACE'!B:F,2,0)),"start. č. nebylo registrováno!",VLOOKUP(Tabulka4121719[[#This Row],[start. č.]],'3. REGISTRACE'!B:F,2,0)))</f>
        <v>-</v>
      </c>
      <c r="E19" s="96" t="str">
        <f>IF(ISBLANK(Tabulka4121719[[#This Row],[start. č.]]),"-",IF(ISERROR(VLOOKUP(Tabulka4121719[[#This Row],[start. č.]],'3. REGISTRACE'!B:F,3,0)),"-",VLOOKUP(Tabulka4121719[[#This Row],[start. č.]],'3. REGISTRACE'!B:F,3,0)))</f>
        <v>-</v>
      </c>
      <c r="F19" s="97" t="str">
        <f>IF(ISBLANK(Tabulka4121719[[#This Row],[start. č.]]),"-",IF(Tabulka4121719[[#This Row],[příjmení a jméno]]="start. č. nebylo registrováno!","-",IF(VLOOKUP(Tabulka4121719[[#This Row],[start. č.]],'3. REGISTRACE'!B:F,4,0)=0,"-",VLOOKUP(Tabulka4121719[[#This Row],[start. č.]],'3. REGISTRACE'!B:F,4,0))))</f>
        <v>-</v>
      </c>
      <c r="G19" s="96" t="str">
        <f>IF(ISBLANK(Tabulka4121719[[#This Row],[start. č.]]),"-",IF(Tabulka4121719[[#This Row],[příjmení a jméno]]="start. č. nebylo registrováno!","-",IF(VLOOKUP(Tabulka4121719[[#This Row],[start. č.]],'3. REGISTRACE'!B:F,5,0)=0,"-",VLOOKUP(Tabulka4121719[[#This Row],[start. č.]],'3. REGISTRACE'!B:F,5,0))))</f>
        <v>-</v>
      </c>
      <c r="H19" s="90" t="str">
        <f>IF(OR(Tabulka4121719[[#This Row],[pořadí]]="DNF",Tabulka4121719[[#This Row],[pořadí]]=" "),"-",TIME(Tabulka4121719[[#This Row],[hod]],Tabulka4121719[[#This Row],[min]],Tabulka4121719[[#This Row],[sek]]))</f>
        <v>-</v>
      </c>
      <c r="I19" s="96" t="str">
        <f>IF(ISBLANK(Tabulka4121719[[#This Row],[start. č.]]),"-",IF(Tabulka4121719[[#This Row],[příjmení a jméno]]="start. č. nebylo registrováno!","-",IF(VLOOKUP(Tabulka4121719[[#This Row],[start. č.]],'3. REGISTRACE'!B:G,6,0)=0,"-",VLOOKUP(Tabulka4121719[[#This Row],[start. č.]],'3. REGISTRACE'!B:G,6,0))))</f>
        <v>-</v>
      </c>
      <c r="J19" s="108"/>
      <c r="K19" s="109"/>
      <c r="L19" s="110"/>
      <c r="M19" s="68" t="str">
        <f>IF(AND(ISBLANK(J19),ISBLANK(K19),ISBLANK(L19)),"-",IF(H19&gt;=MAX(H$9:H21),"ok","chyba!!!"))</f>
        <v>-</v>
      </c>
    </row>
    <row r="20" spans="2:13">
      <c r="B20" s="94" t="str">
        <f t="shared" si="0"/>
        <v xml:space="preserve"> </v>
      </c>
      <c r="C20" s="69"/>
      <c r="D20" s="95" t="str">
        <f>IF(ISBLANK(Tabulka4121719[[#This Row],[start. č.]]),"-",IF(ISERROR(VLOOKUP(Tabulka4121719[[#This Row],[start. č.]],'3. REGISTRACE'!B:F,2,0)),"start. č. nebylo registrováno!",VLOOKUP(Tabulka4121719[[#This Row],[start. č.]],'3. REGISTRACE'!B:F,2,0)))</f>
        <v>-</v>
      </c>
      <c r="E20" s="96" t="str">
        <f>IF(ISBLANK(Tabulka4121719[[#This Row],[start. č.]]),"-",IF(ISERROR(VLOOKUP(Tabulka4121719[[#This Row],[start. č.]],'3. REGISTRACE'!B:F,3,0)),"-",VLOOKUP(Tabulka4121719[[#This Row],[start. č.]],'3. REGISTRACE'!B:F,3,0)))</f>
        <v>-</v>
      </c>
      <c r="F20" s="97" t="str">
        <f>IF(ISBLANK(Tabulka4121719[[#This Row],[start. č.]]),"-",IF(Tabulka4121719[[#This Row],[příjmení a jméno]]="start. č. nebylo registrováno!","-",IF(VLOOKUP(Tabulka4121719[[#This Row],[start. č.]],'3. REGISTRACE'!B:F,4,0)=0,"-",VLOOKUP(Tabulka4121719[[#This Row],[start. č.]],'3. REGISTRACE'!B:F,4,0))))</f>
        <v>-</v>
      </c>
      <c r="G20" s="96" t="str">
        <f>IF(ISBLANK(Tabulka4121719[[#This Row],[start. č.]]),"-",IF(Tabulka4121719[[#This Row],[příjmení a jméno]]="start. č. nebylo registrováno!","-",IF(VLOOKUP(Tabulka4121719[[#This Row],[start. č.]],'3. REGISTRACE'!B:F,5,0)=0,"-",VLOOKUP(Tabulka4121719[[#This Row],[start. č.]],'3. REGISTRACE'!B:F,5,0))))</f>
        <v>-</v>
      </c>
      <c r="H20" s="90" t="str">
        <f>IF(OR(Tabulka4121719[[#This Row],[pořadí]]="DNF",Tabulka4121719[[#This Row],[pořadí]]=" "),"-",TIME(Tabulka4121719[[#This Row],[hod]],Tabulka4121719[[#This Row],[min]],Tabulka4121719[[#This Row],[sek]]))</f>
        <v>-</v>
      </c>
      <c r="I20" s="96" t="str">
        <f>IF(ISBLANK(Tabulka4121719[[#This Row],[start. č.]]),"-",IF(Tabulka4121719[[#This Row],[příjmení a jméno]]="start. č. nebylo registrováno!","-",IF(VLOOKUP(Tabulka4121719[[#This Row],[start. č.]],'3. REGISTRACE'!B:G,6,0)=0,"-",VLOOKUP(Tabulka4121719[[#This Row],[start. č.]],'3. REGISTRACE'!B:G,6,0))))</f>
        <v>-</v>
      </c>
      <c r="J20" s="108"/>
      <c r="K20" s="109"/>
      <c r="L20" s="110"/>
      <c r="M20" s="68" t="str">
        <f>IF(AND(ISBLANK(J20),ISBLANK(K20),ISBLANK(L20)),"-",IF(H20&gt;=MAX(H$9:H22),"ok","chyba!!!"))</f>
        <v>-</v>
      </c>
    </row>
    <row r="21" spans="2:13">
      <c r="B21" s="94" t="str">
        <f t="shared" si="0"/>
        <v xml:space="preserve"> </v>
      </c>
      <c r="C21" s="69"/>
      <c r="D21" s="95" t="str">
        <f>IF(ISBLANK(Tabulka4121719[[#This Row],[start. č.]]),"-",IF(ISERROR(VLOOKUP(Tabulka4121719[[#This Row],[start. č.]],'3. REGISTRACE'!B:F,2,0)),"start. č. nebylo registrováno!",VLOOKUP(Tabulka4121719[[#This Row],[start. č.]],'3. REGISTRACE'!B:F,2,0)))</f>
        <v>-</v>
      </c>
      <c r="E21" s="96" t="str">
        <f>IF(ISBLANK(Tabulka4121719[[#This Row],[start. č.]]),"-",IF(ISERROR(VLOOKUP(Tabulka4121719[[#This Row],[start. č.]],'3. REGISTRACE'!B:F,3,0)),"-",VLOOKUP(Tabulka4121719[[#This Row],[start. č.]],'3. REGISTRACE'!B:F,3,0)))</f>
        <v>-</v>
      </c>
      <c r="F21" s="97" t="str">
        <f>IF(ISBLANK(Tabulka4121719[[#This Row],[start. č.]]),"-",IF(Tabulka4121719[[#This Row],[příjmení a jméno]]="start. č. nebylo registrováno!","-",IF(VLOOKUP(Tabulka4121719[[#This Row],[start. č.]],'3. REGISTRACE'!B:F,4,0)=0,"-",VLOOKUP(Tabulka4121719[[#This Row],[start. č.]],'3. REGISTRACE'!B:F,4,0))))</f>
        <v>-</v>
      </c>
      <c r="G21" s="96" t="str">
        <f>IF(ISBLANK(Tabulka4121719[[#This Row],[start. č.]]),"-",IF(Tabulka4121719[[#This Row],[příjmení a jméno]]="start. č. nebylo registrováno!","-",IF(VLOOKUP(Tabulka4121719[[#This Row],[start. č.]],'3. REGISTRACE'!B:F,5,0)=0,"-",VLOOKUP(Tabulka4121719[[#This Row],[start. č.]],'3. REGISTRACE'!B:F,5,0))))</f>
        <v>-</v>
      </c>
      <c r="H21" s="90" t="str">
        <f>IF(OR(Tabulka4121719[[#This Row],[pořadí]]="DNF",Tabulka4121719[[#This Row],[pořadí]]=" "),"-",TIME(Tabulka4121719[[#This Row],[hod]],Tabulka4121719[[#This Row],[min]],Tabulka4121719[[#This Row],[sek]]))</f>
        <v>-</v>
      </c>
      <c r="I21" s="96" t="str">
        <f>IF(ISBLANK(Tabulka4121719[[#This Row],[start. č.]]),"-",IF(Tabulka4121719[[#This Row],[příjmení a jméno]]="start. č. nebylo registrováno!","-",IF(VLOOKUP(Tabulka4121719[[#This Row],[start. č.]],'3. REGISTRACE'!B:G,6,0)=0,"-",VLOOKUP(Tabulka4121719[[#This Row],[start. č.]],'3. REGISTRACE'!B:G,6,0))))</f>
        <v>-</v>
      </c>
      <c r="J21" s="108"/>
      <c r="K21" s="109"/>
      <c r="L21" s="110"/>
      <c r="M21" s="68" t="str">
        <f>IF(AND(ISBLANK(J21),ISBLANK(K21),ISBLANK(L21)),"-",IF(H21&gt;=MAX(H$9:H23),"ok","chyba!!!"))</f>
        <v>-</v>
      </c>
    </row>
    <row r="22" spans="2:13">
      <c r="B22" s="94" t="str">
        <f t="shared" si="0"/>
        <v xml:space="preserve"> </v>
      </c>
      <c r="C22" s="69"/>
      <c r="D22" s="95" t="str">
        <f>IF(ISBLANK(Tabulka4121719[[#This Row],[start. č.]]),"-",IF(ISERROR(VLOOKUP(Tabulka4121719[[#This Row],[start. č.]],'3. REGISTRACE'!B:F,2,0)),"start. č. nebylo registrováno!",VLOOKUP(Tabulka4121719[[#This Row],[start. č.]],'3. REGISTRACE'!B:F,2,0)))</f>
        <v>-</v>
      </c>
      <c r="E22" s="96" t="str">
        <f>IF(ISBLANK(Tabulka4121719[[#This Row],[start. č.]]),"-",IF(ISERROR(VLOOKUP(Tabulka4121719[[#This Row],[start. č.]],'3. REGISTRACE'!B:F,3,0)),"-",VLOOKUP(Tabulka4121719[[#This Row],[start. č.]],'3. REGISTRACE'!B:F,3,0)))</f>
        <v>-</v>
      </c>
      <c r="F22" s="97" t="str">
        <f>IF(ISBLANK(Tabulka4121719[[#This Row],[start. č.]]),"-",IF(Tabulka4121719[[#This Row],[příjmení a jméno]]="start. č. nebylo registrováno!","-",IF(VLOOKUP(Tabulka4121719[[#This Row],[start. č.]],'3. REGISTRACE'!B:F,4,0)=0,"-",VLOOKUP(Tabulka4121719[[#This Row],[start. č.]],'3. REGISTRACE'!B:F,4,0))))</f>
        <v>-</v>
      </c>
      <c r="G22" s="96" t="str">
        <f>IF(ISBLANK(Tabulka4121719[[#This Row],[start. č.]]),"-",IF(Tabulka4121719[[#This Row],[příjmení a jméno]]="start. č. nebylo registrováno!","-",IF(VLOOKUP(Tabulka4121719[[#This Row],[start. č.]],'3. REGISTRACE'!B:F,5,0)=0,"-",VLOOKUP(Tabulka4121719[[#This Row],[start. č.]],'3. REGISTRACE'!B:F,5,0))))</f>
        <v>-</v>
      </c>
      <c r="H22" s="90" t="str">
        <f>IF(OR(Tabulka4121719[[#This Row],[pořadí]]="DNF",Tabulka4121719[[#This Row],[pořadí]]=" "),"-",TIME(Tabulka4121719[[#This Row],[hod]],Tabulka4121719[[#This Row],[min]],Tabulka4121719[[#This Row],[sek]]))</f>
        <v>-</v>
      </c>
      <c r="I22" s="96" t="str">
        <f>IF(ISBLANK(Tabulka4121719[[#This Row],[start. č.]]),"-",IF(Tabulka4121719[[#This Row],[příjmení a jméno]]="start. č. nebylo registrováno!","-",IF(VLOOKUP(Tabulka4121719[[#This Row],[start. č.]],'3. REGISTRACE'!B:G,6,0)=0,"-",VLOOKUP(Tabulka4121719[[#This Row],[start. č.]],'3. REGISTRACE'!B:G,6,0))))</f>
        <v>-</v>
      </c>
      <c r="J22" s="108"/>
      <c r="K22" s="109"/>
      <c r="L22" s="110"/>
      <c r="M22" s="68" t="str">
        <f>IF(AND(ISBLANK(J22),ISBLANK(K22),ISBLANK(L22)),"-",IF(H22&gt;=MAX(H$9:H24),"ok","chyba!!!"))</f>
        <v>-</v>
      </c>
    </row>
    <row r="23" spans="2:13">
      <c r="B23" s="94" t="str">
        <f t="shared" si="0"/>
        <v xml:space="preserve"> </v>
      </c>
      <c r="C23" s="69"/>
      <c r="D23" s="95" t="str">
        <f>IF(ISBLANK(Tabulka4121719[[#This Row],[start. č.]]),"-",IF(ISERROR(VLOOKUP(Tabulka4121719[[#This Row],[start. č.]],'3. REGISTRACE'!B:F,2,0)),"start. č. nebylo registrováno!",VLOOKUP(Tabulka4121719[[#This Row],[start. č.]],'3. REGISTRACE'!B:F,2,0)))</f>
        <v>-</v>
      </c>
      <c r="E23" s="96" t="str">
        <f>IF(ISBLANK(Tabulka4121719[[#This Row],[start. č.]]),"-",IF(ISERROR(VLOOKUP(Tabulka4121719[[#This Row],[start. č.]],'3. REGISTRACE'!B:F,3,0)),"-",VLOOKUP(Tabulka4121719[[#This Row],[start. č.]],'3. REGISTRACE'!B:F,3,0)))</f>
        <v>-</v>
      </c>
      <c r="F23" s="97" t="str">
        <f>IF(ISBLANK(Tabulka4121719[[#This Row],[start. č.]]),"-",IF(Tabulka4121719[[#This Row],[příjmení a jméno]]="start. č. nebylo registrováno!","-",IF(VLOOKUP(Tabulka4121719[[#This Row],[start. č.]],'3. REGISTRACE'!B:F,4,0)=0,"-",VLOOKUP(Tabulka4121719[[#This Row],[start. č.]],'3. REGISTRACE'!B:F,4,0))))</f>
        <v>-</v>
      </c>
      <c r="G23" s="96" t="str">
        <f>IF(ISBLANK(Tabulka4121719[[#This Row],[start. č.]]),"-",IF(Tabulka4121719[[#This Row],[příjmení a jméno]]="start. č. nebylo registrováno!","-",IF(VLOOKUP(Tabulka4121719[[#This Row],[start. č.]],'3. REGISTRACE'!B:F,5,0)=0,"-",VLOOKUP(Tabulka4121719[[#This Row],[start. č.]],'3. REGISTRACE'!B:F,5,0))))</f>
        <v>-</v>
      </c>
      <c r="H23" s="90" t="str">
        <f>IF(OR(Tabulka4121719[[#This Row],[pořadí]]="DNF",Tabulka4121719[[#This Row],[pořadí]]=" "),"-",TIME(Tabulka4121719[[#This Row],[hod]],Tabulka4121719[[#This Row],[min]],Tabulka4121719[[#This Row],[sek]]))</f>
        <v>-</v>
      </c>
      <c r="I23" s="96" t="str">
        <f>IF(ISBLANK(Tabulka4121719[[#This Row],[start. č.]]),"-",IF(Tabulka4121719[[#This Row],[příjmení a jméno]]="start. č. nebylo registrováno!","-",IF(VLOOKUP(Tabulka4121719[[#This Row],[start. č.]],'3. REGISTRACE'!B:G,6,0)=0,"-",VLOOKUP(Tabulka4121719[[#This Row],[start. č.]],'3. REGISTRACE'!B:G,6,0))))</f>
        <v>-</v>
      </c>
      <c r="J23" s="108"/>
      <c r="K23" s="109"/>
      <c r="L23" s="110"/>
      <c r="M23" s="68" t="str">
        <f>IF(AND(ISBLANK(J23),ISBLANK(K23),ISBLANK(L23)),"-",IF(H23&gt;=MAX(H$9:H25),"ok","chyba!!!"))</f>
        <v>-</v>
      </c>
    </row>
    <row r="24" spans="2:13">
      <c r="B24" s="94" t="str">
        <f t="shared" si="0"/>
        <v xml:space="preserve"> </v>
      </c>
      <c r="C24" s="69"/>
      <c r="D24" s="95" t="str">
        <f>IF(ISBLANK(Tabulka4121719[[#This Row],[start. č.]]),"-",IF(ISERROR(VLOOKUP(Tabulka4121719[[#This Row],[start. č.]],'3. REGISTRACE'!B:F,2,0)),"start. č. nebylo registrováno!",VLOOKUP(Tabulka4121719[[#This Row],[start. č.]],'3. REGISTRACE'!B:F,2,0)))</f>
        <v>-</v>
      </c>
      <c r="E24" s="96" t="str">
        <f>IF(ISBLANK(Tabulka4121719[[#This Row],[start. č.]]),"-",IF(ISERROR(VLOOKUP(Tabulka4121719[[#This Row],[start. č.]],'3. REGISTRACE'!B:F,3,0)),"-",VLOOKUP(Tabulka4121719[[#This Row],[start. č.]],'3. REGISTRACE'!B:F,3,0)))</f>
        <v>-</v>
      </c>
      <c r="F24" s="97" t="str">
        <f>IF(ISBLANK(Tabulka4121719[[#This Row],[start. č.]]),"-",IF(Tabulka4121719[[#This Row],[příjmení a jméno]]="start. č. nebylo registrováno!","-",IF(VLOOKUP(Tabulka4121719[[#This Row],[start. č.]],'3. REGISTRACE'!B:F,4,0)=0,"-",VLOOKUP(Tabulka4121719[[#This Row],[start. č.]],'3. REGISTRACE'!B:F,4,0))))</f>
        <v>-</v>
      </c>
      <c r="G24" s="96" t="str">
        <f>IF(ISBLANK(Tabulka4121719[[#This Row],[start. č.]]),"-",IF(Tabulka4121719[[#This Row],[příjmení a jméno]]="start. č. nebylo registrováno!","-",IF(VLOOKUP(Tabulka4121719[[#This Row],[start. č.]],'3. REGISTRACE'!B:F,5,0)=0,"-",VLOOKUP(Tabulka4121719[[#This Row],[start. č.]],'3. REGISTRACE'!B:F,5,0))))</f>
        <v>-</v>
      </c>
      <c r="H24" s="90" t="str">
        <f>IF(OR(Tabulka4121719[[#This Row],[pořadí]]="DNF",Tabulka4121719[[#This Row],[pořadí]]=" "),"-",TIME(Tabulka4121719[[#This Row],[hod]],Tabulka4121719[[#This Row],[min]],Tabulka4121719[[#This Row],[sek]]))</f>
        <v>-</v>
      </c>
      <c r="I24" s="96" t="str">
        <f>IF(ISBLANK(Tabulka4121719[[#This Row],[start. č.]]),"-",IF(Tabulka4121719[[#This Row],[příjmení a jméno]]="start. č. nebylo registrováno!","-",IF(VLOOKUP(Tabulka4121719[[#This Row],[start. č.]],'3. REGISTRACE'!B:G,6,0)=0,"-",VLOOKUP(Tabulka4121719[[#This Row],[start. č.]],'3. REGISTRACE'!B:G,6,0))))</f>
        <v>-</v>
      </c>
      <c r="J24" s="108"/>
      <c r="K24" s="109"/>
      <c r="L24" s="110"/>
      <c r="M24" s="68" t="str">
        <f>IF(AND(ISBLANK(J24),ISBLANK(K24),ISBLANK(L24)),"-",IF(H24&gt;=MAX(H$9:H26),"ok","chyba!!!"))</f>
        <v>-</v>
      </c>
    </row>
    <row r="25" spans="2:13">
      <c r="B25" s="94" t="str">
        <f t="shared" si="0"/>
        <v xml:space="preserve"> </v>
      </c>
      <c r="C25" s="69"/>
      <c r="D25" s="95" t="str">
        <f>IF(ISBLANK(Tabulka4121719[[#This Row],[start. č.]]),"-",IF(ISERROR(VLOOKUP(Tabulka4121719[[#This Row],[start. č.]],'3. REGISTRACE'!B:F,2,0)),"start. č. nebylo registrováno!",VLOOKUP(Tabulka4121719[[#This Row],[start. č.]],'3. REGISTRACE'!B:F,2,0)))</f>
        <v>-</v>
      </c>
      <c r="E25" s="96" t="str">
        <f>IF(ISBLANK(Tabulka4121719[[#This Row],[start. č.]]),"-",IF(ISERROR(VLOOKUP(Tabulka4121719[[#This Row],[start. č.]],'3. REGISTRACE'!B:F,3,0)),"-",VLOOKUP(Tabulka4121719[[#This Row],[start. č.]],'3. REGISTRACE'!B:F,3,0)))</f>
        <v>-</v>
      </c>
      <c r="F25" s="97" t="str">
        <f>IF(ISBLANK(Tabulka4121719[[#This Row],[start. č.]]),"-",IF(Tabulka4121719[[#This Row],[příjmení a jméno]]="start. č. nebylo registrováno!","-",IF(VLOOKUP(Tabulka4121719[[#This Row],[start. č.]],'3. REGISTRACE'!B:F,4,0)=0,"-",VLOOKUP(Tabulka4121719[[#This Row],[start. č.]],'3. REGISTRACE'!B:F,4,0))))</f>
        <v>-</v>
      </c>
      <c r="G25" s="96" t="str">
        <f>IF(ISBLANK(Tabulka4121719[[#This Row],[start. č.]]),"-",IF(Tabulka4121719[[#This Row],[příjmení a jméno]]="start. č. nebylo registrováno!","-",IF(VLOOKUP(Tabulka4121719[[#This Row],[start. č.]],'3. REGISTRACE'!B:F,5,0)=0,"-",VLOOKUP(Tabulka4121719[[#This Row],[start. č.]],'3. REGISTRACE'!B:F,5,0))))</f>
        <v>-</v>
      </c>
      <c r="H25" s="90" t="str">
        <f>IF(OR(Tabulka4121719[[#This Row],[pořadí]]="DNF",Tabulka4121719[[#This Row],[pořadí]]=" "),"-",TIME(Tabulka4121719[[#This Row],[hod]],Tabulka4121719[[#This Row],[min]],Tabulka4121719[[#This Row],[sek]]))</f>
        <v>-</v>
      </c>
      <c r="I25" s="96" t="str">
        <f>IF(ISBLANK(Tabulka4121719[[#This Row],[start. č.]]),"-",IF(Tabulka4121719[[#This Row],[příjmení a jméno]]="start. č. nebylo registrováno!","-",IF(VLOOKUP(Tabulka4121719[[#This Row],[start. č.]],'3. REGISTRACE'!B:G,6,0)=0,"-",VLOOKUP(Tabulka4121719[[#This Row],[start. č.]],'3. REGISTRACE'!B:G,6,0))))</f>
        <v>-</v>
      </c>
      <c r="J25" s="108"/>
      <c r="K25" s="109"/>
      <c r="L25" s="110"/>
      <c r="M25" s="68" t="str">
        <f>IF(AND(ISBLANK(J25),ISBLANK(K25),ISBLANK(L25)),"-",IF(H25&gt;=MAX(H$9:H27),"ok","chyba!!!"))</f>
        <v>-</v>
      </c>
    </row>
    <row r="26" spans="2:13">
      <c r="B26" s="94" t="str">
        <f t="shared" si="0"/>
        <v xml:space="preserve"> </v>
      </c>
      <c r="C26" s="69"/>
      <c r="D26" s="95" t="str">
        <f>IF(ISBLANK(Tabulka4121719[[#This Row],[start. č.]]),"-",IF(ISERROR(VLOOKUP(Tabulka4121719[[#This Row],[start. č.]],'3. REGISTRACE'!B:F,2,0)),"start. č. nebylo registrováno!",VLOOKUP(Tabulka4121719[[#This Row],[start. č.]],'3. REGISTRACE'!B:F,2,0)))</f>
        <v>-</v>
      </c>
      <c r="E26" s="96" t="str">
        <f>IF(ISBLANK(Tabulka4121719[[#This Row],[start. č.]]),"-",IF(ISERROR(VLOOKUP(Tabulka4121719[[#This Row],[start. č.]],'3. REGISTRACE'!B:F,3,0)),"-",VLOOKUP(Tabulka4121719[[#This Row],[start. č.]],'3. REGISTRACE'!B:F,3,0)))</f>
        <v>-</v>
      </c>
      <c r="F26" s="97" t="str">
        <f>IF(ISBLANK(Tabulka4121719[[#This Row],[start. č.]]),"-",IF(Tabulka4121719[[#This Row],[příjmení a jméno]]="start. č. nebylo registrováno!","-",IF(VLOOKUP(Tabulka4121719[[#This Row],[start. č.]],'3. REGISTRACE'!B:F,4,0)=0,"-",VLOOKUP(Tabulka4121719[[#This Row],[start. č.]],'3. REGISTRACE'!B:F,4,0))))</f>
        <v>-</v>
      </c>
      <c r="G26" s="96" t="str">
        <f>IF(ISBLANK(Tabulka4121719[[#This Row],[start. č.]]),"-",IF(Tabulka4121719[[#This Row],[příjmení a jméno]]="start. č. nebylo registrováno!","-",IF(VLOOKUP(Tabulka4121719[[#This Row],[start. č.]],'3. REGISTRACE'!B:F,5,0)=0,"-",VLOOKUP(Tabulka4121719[[#This Row],[start. č.]],'3. REGISTRACE'!B:F,5,0))))</f>
        <v>-</v>
      </c>
      <c r="H26" s="90" t="str">
        <f>IF(OR(Tabulka4121719[[#This Row],[pořadí]]="DNF",Tabulka4121719[[#This Row],[pořadí]]=" "),"-",TIME(Tabulka4121719[[#This Row],[hod]],Tabulka4121719[[#This Row],[min]],Tabulka4121719[[#This Row],[sek]]))</f>
        <v>-</v>
      </c>
      <c r="I26" s="96" t="str">
        <f>IF(ISBLANK(Tabulka4121719[[#This Row],[start. č.]]),"-",IF(Tabulka4121719[[#This Row],[příjmení a jméno]]="start. č. nebylo registrováno!","-",IF(VLOOKUP(Tabulka4121719[[#This Row],[start. č.]],'3. REGISTRACE'!B:G,6,0)=0,"-",VLOOKUP(Tabulka4121719[[#This Row],[start. č.]],'3. REGISTRACE'!B:G,6,0))))</f>
        <v>-</v>
      </c>
      <c r="J26" s="108"/>
      <c r="K26" s="109"/>
      <c r="L26" s="110"/>
      <c r="M26" s="68" t="str">
        <f>IF(AND(ISBLANK(J26),ISBLANK(K26),ISBLANK(L26)),"-",IF(H26&gt;=MAX(H$9:H28),"ok","chyba!!!"))</f>
        <v>-</v>
      </c>
    </row>
    <row r="27" spans="2:13">
      <c r="B27" s="94" t="str">
        <f t="shared" si="0"/>
        <v xml:space="preserve"> </v>
      </c>
      <c r="C27" s="69"/>
      <c r="D27" s="95" t="str">
        <f>IF(ISBLANK(Tabulka4121719[[#This Row],[start. č.]]),"-",IF(ISERROR(VLOOKUP(Tabulka4121719[[#This Row],[start. č.]],'3. REGISTRACE'!B:F,2,0)),"start. č. nebylo registrováno!",VLOOKUP(Tabulka4121719[[#This Row],[start. č.]],'3. REGISTRACE'!B:F,2,0)))</f>
        <v>-</v>
      </c>
      <c r="E27" s="96" t="str">
        <f>IF(ISBLANK(Tabulka4121719[[#This Row],[start. č.]]),"-",IF(ISERROR(VLOOKUP(Tabulka4121719[[#This Row],[start. č.]],'3. REGISTRACE'!B:F,3,0)),"-",VLOOKUP(Tabulka4121719[[#This Row],[start. č.]],'3. REGISTRACE'!B:F,3,0)))</f>
        <v>-</v>
      </c>
      <c r="F27" s="97" t="str">
        <f>IF(ISBLANK(Tabulka4121719[[#This Row],[start. č.]]),"-",IF(Tabulka4121719[[#This Row],[příjmení a jméno]]="start. č. nebylo registrováno!","-",IF(VLOOKUP(Tabulka4121719[[#This Row],[start. č.]],'3. REGISTRACE'!B:F,4,0)=0,"-",VLOOKUP(Tabulka4121719[[#This Row],[start. č.]],'3. REGISTRACE'!B:F,4,0))))</f>
        <v>-</v>
      </c>
      <c r="G27" s="96" t="str">
        <f>IF(ISBLANK(Tabulka4121719[[#This Row],[start. č.]]),"-",IF(Tabulka4121719[[#This Row],[příjmení a jméno]]="start. č. nebylo registrováno!","-",IF(VLOOKUP(Tabulka4121719[[#This Row],[start. č.]],'3. REGISTRACE'!B:F,5,0)=0,"-",VLOOKUP(Tabulka4121719[[#This Row],[start. č.]],'3. REGISTRACE'!B:F,5,0))))</f>
        <v>-</v>
      </c>
      <c r="H27" s="90" t="str">
        <f>IF(OR(Tabulka4121719[[#This Row],[pořadí]]="DNF",Tabulka4121719[[#This Row],[pořadí]]=" "),"-",TIME(Tabulka4121719[[#This Row],[hod]],Tabulka4121719[[#This Row],[min]],Tabulka4121719[[#This Row],[sek]]))</f>
        <v>-</v>
      </c>
      <c r="I27" s="96" t="str">
        <f>IF(ISBLANK(Tabulka4121719[[#This Row],[start. č.]]),"-",IF(Tabulka4121719[[#This Row],[příjmení a jméno]]="start. č. nebylo registrováno!","-",IF(VLOOKUP(Tabulka4121719[[#This Row],[start. č.]],'3. REGISTRACE'!B:G,6,0)=0,"-",VLOOKUP(Tabulka4121719[[#This Row],[start. č.]],'3. REGISTRACE'!B:G,6,0))))</f>
        <v>-</v>
      </c>
      <c r="J27" s="108"/>
      <c r="K27" s="109"/>
      <c r="L27" s="110"/>
      <c r="M27" s="68" t="str">
        <f>IF(AND(ISBLANK(J27),ISBLANK(K27),ISBLANK(L27)),"-",IF(H27&gt;=MAX(H$9:H29),"ok","chyba!!!"))</f>
        <v>-</v>
      </c>
    </row>
    <row r="28" spans="2:13">
      <c r="B28" s="94" t="str">
        <f t="shared" si="0"/>
        <v xml:space="preserve"> </v>
      </c>
      <c r="C28" s="69"/>
      <c r="D28" s="95" t="str">
        <f>IF(ISBLANK(Tabulka4121719[[#This Row],[start. č.]]),"-",IF(ISERROR(VLOOKUP(Tabulka4121719[[#This Row],[start. č.]],'3. REGISTRACE'!B:F,2,0)),"start. č. nebylo registrováno!",VLOOKUP(Tabulka4121719[[#This Row],[start. č.]],'3. REGISTRACE'!B:F,2,0)))</f>
        <v>-</v>
      </c>
      <c r="E28" s="96" t="str">
        <f>IF(ISBLANK(Tabulka4121719[[#This Row],[start. č.]]),"-",IF(ISERROR(VLOOKUP(Tabulka4121719[[#This Row],[start. č.]],'3. REGISTRACE'!B:F,3,0)),"-",VLOOKUP(Tabulka4121719[[#This Row],[start. č.]],'3. REGISTRACE'!B:F,3,0)))</f>
        <v>-</v>
      </c>
      <c r="F28" s="97" t="str">
        <f>IF(ISBLANK(Tabulka4121719[[#This Row],[start. č.]]),"-",IF(Tabulka4121719[[#This Row],[příjmení a jméno]]="start. č. nebylo registrováno!","-",IF(VLOOKUP(Tabulka4121719[[#This Row],[start. č.]],'3. REGISTRACE'!B:F,4,0)=0,"-",VLOOKUP(Tabulka4121719[[#This Row],[start. č.]],'3. REGISTRACE'!B:F,4,0))))</f>
        <v>-</v>
      </c>
      <c r="G28" s="96" t="str">
        <f>IF(ISBLANK(Tabulka4121719[[#This Row],[start. č.]]),"-",IF(Tabulka4121719[[#This Row],[příjmení a jméno]]="start. č. nebylo registrováno!","-",IF(VLOOKUP(Tabulka4121719[[#This Row],[start. č.]],'3. REGISTRACE'!B:F,5,0)=0,"-",VLOOKUP(Tabulka4121719[[#This Row],[start. č.]],'3. REGISTRACE'!B:F,5,0))))</f>
        <v>-</v>
      </c>
      <c r="H28" s="90" t="str">
        <f>IF(OR(Tabulka4121719[[#This Row],[pořadí]]="DNF",Tabulka4121719[[#This Row],[pořadí]]=" "),"-",TIME(Tabulka4121719[[#This Row],[hod]],Tabulka4121719[[#This Row],[min]],Tabulka4121719[[#This Row],[sek]]))</f>
        <v>-</v>
      </c>
      <c r="I28" s="96" t="str">
        <f>IF(ISBLANK(Tabulka4121719[[#This Row],[start. č.]]),"-",IF(Tabulka4121719[[#This Row],[příjmení a jméno]]="start. č. nebylo registrováno!","-",IF(VLOOKUP(Tabulka4121719[[#This Row],[start. č.]],'3. REGISTRACE'!B:G,6,0)=0,"-",VLOOKUP(Tabulka4121719[[#This Row],[start. č.]],'3. REGISTRACE'!B:G,6,0))))</f>
        <v>-</v>
      </c>
      <c r="J28" s="108"/>
      <c r="K28" s="109"/>
      <c r="L28" s="110"/>
      <c r="M28" s="68" t="str">
        <f>IF(AND(ISBLANK(J28),ISBLANK(K28),ISBLANK(L28)),"-",IF(H28&gt;=MAX(H$9:H30),"ok","chyba!!!"))</f>
        <v>-</v>
      </c>
    </row>
    <row r="29" spans="2:13">
      <c r="B29" s="94" t="str">
        <f t="shared" si="0"/>
        <v xml:space="preserve"> </v>
      </c>
      <c r="C29" s="69"/>
      <c r="D29" s="95" t="str">
        <f>IF(ISBLANK(Tabulka4121719[[#This Row],[start. č.]]),"-",IF(ISERROR(VLOOKUP(Tabulka4121719[[#This Row],[start. č.]],'3. REGISTRACE'!B:F,2,0)),"start. č. nebylo registrováno!",VLOOKUP(Tabulka4121719[[#This Row],[start. č.]],'3. REGISTRACE'!B:F,2,0)))</f>
        <v>-</v>
      </c>
      <c r="E29" s="96" t="str">
        <f>IF(ISBLANK(Tabulka4121719[[#This Row],[start. č.]]),"-",IF(ISERROR(VLOOKUP(Tabulka4121719[[#This Row],[start. č.]],'3. REGISTRACE'!B:F,3,0)),"-",VLOOKUP(Tabulka4121719[[#This Row],[start. č.]],'3. REGISTRACE'!B:F,3,0)))</f>
        <v>-</v>
      </c>
      <c r="F29" s="97" t="str">
        <f>IF(ISBLANK(Tabulka4121719[[#This Row],[start. č.]]),"-",IF(Tabulka4121719[[#This Row],[příjmení a jméno]]="start. č. nebylo registrováno!","-",IF(VLOOKUP(Tabulka4121719[[#This Row],[start. č.]],'3. REGISTRACE'!B:F,4,0)=0,"-",VLOOKUP(Tabulka4121719[[#This Row],[start. č.]],'3. REGISTRACE'!B:F,4,0))))</f>
        <v>-</v>
      </c>
      <c r="G29" s="96" t="str">
        <f>IF(ISBLANK(Tabulka4121719[[#This Row],[start. č.]]),"-",IF(Tabulka4121719[[#This Row],[příjmení a jméno]]="start. č. nebylo registrováno!","-",IF(VLOOKUP(Tabulka4121719[[#This Row],[start. č.]],'3. REGISTRACE'!B:F,5,0)=0,"-",VLOOKUP(Tabulka4121719[[#This Row],[start. č.]],'3. REGISTRACE'!B:F,5,0))))</f>
        <v>-</v>
      </c>
      <c r="H29" s="90" t="str">
        <f>IF(OR(Tabulka4121719[[#This Row],[pořadí]]="DNF",Tabulka4121719[[#This Row],[pořadí]]=" "),"-",TIME(Tabulka4121719[[#This Row],[hod]],Tabulka4121719[[#This Row],[min]],Tabulka4121719[[#This Row],[sek]]))</f>
        <v>-</v>
      </c>
      <c r="I29" s="96" t="str">
        <f>IF(ISBLANK(Tabulka4121719[[#This Row],[start. č.]]),"-",IF(Tabulka4121719[[#This Row],[příjmení a jméno]]="start. č. nebylo registrováno!","-",IF(VLOOKUP(Tabulka4121719[[#This Row],[start. č.]],'3. REGISTRACE'!B:G,6,0)=0,"-",VLOOKUP(Tabulka4121719[[#This Row],[start. č.]],'3. REGISTRACE'!B:G,6,0))))</f>
        <v>-</v>
      </c>
      <c r="J29" s="108"/>
      <c r="K29" s="109"/>
      <c r="L29" s="110"/>
      <c r="M29" s="68" t="str">
        <f>IF(AND(ISBLANK(J29),ISBLANK(K29),ISBLANK(L29)),"-",IF(H29&gt;=MAX(H$9:H31),"ok","chyba!!!"))</f>
        <v>-</v>
      </c>
    </row>
    <row r="30" spans="2:13">
      <c r="B30" s="94" t="str">
        <f t="shared" si="0"/>
        <v xml:space="preserve"> </v>
      </c>
      <c r="C30" s="69"/>
      <c r="D30" s="95" t="str">
        <f>IF(ISBLANK(Tabulka4121719[[#This Row],[start. č.]]),"-",IF(ISERROR(VLOOKUP(Tabulka4121719[[#This Row],[start. č.]],'3. REGISTRACE'!B:F,2,0)),"start. č. nebylo registrováno!",VLOOKUP(Tabulka4121719[[#This Row],[start. č.]],'3. REGISTRACE'!B:F,2,0)))</f>
        <v>-</v>
      </c>
      <c r="E30" s="96" t="str">
        <f>IF(ISBLANK(Tabulka4121719[[#This Row],[start. č.]]),"-",IF(ISERROR(VLOOKUP(Tabulka4121719[[#This Row],[start. č.]],'3. REGISTRACE'!B:F,3,0)),"-",VLOOKUP(Tabulka4121719[[#This Row],[start. č.]],'3. REGISTRACE'!B:F,3,0)))</f>
        <v>-</v>
      </c>
      <c r="F30" s="97" t="str">
        <f>IF(ISBLANK(Tabulka4121719[[#This Row],[start. č.]]),"-",IF(Tabulka4121719[[#This Row],[příjmení a jméno]]="start. č. nebylo registrováno!","-",IF(VLOOKUP(Tabulka4121719[[#This Row],[start. č.]],'3. REGISTRACE'!B:F,4,0)=0,"-",VLOOKUP(Tabulka4121719[[#This Row],[start. č.]],'3. REGISTRACE'!B:F,4,0))))</f>
        <v>-</v>
      </c>
      <c r="G30" s="96" t="str">
        <f>IF(ISBLANK(Tabulka4121719[[#This Row],[start. č.]]),"-",IF(Tabulka4121719[[#This Row],[příjmení a jméno]]="start. č. nebylo registrováno!","-",IF(VLOOKUP(Tabulka4121719[[#This Row],[start. č.]],'3. REGISTRACE'!B:F,5,0)=0,"-",VLOOKUP(Tabulka4121719[[#This Row],[start. č.]],'3. REGISTRACE'!B:F,5,0))))</f>
        <v>-</v>
      </c>
      <c r="H30" s="90" t="str">
        <f>IF(OR(Tabulka4121719[[#This Row],[pořadí]]="DNF",Tabulka4121719[[#This Row],[pořadí]]=" "),"-",TIME(Tabulka4121719[[#This Row],[hod]],Tabulka4121719[[#This Row],[min]],Tabulka4121719[[#This Row],[sek]]))</f>
        <v>-</v>
      </c>
      <c r="I30" s="96" t="str">
        <f>IF(ISBLANK(Tabulka4121719[[#This Row],[start. č.]]),"-",IF(Tabulka4121719[[#This Row],[příjmení a jméno]]="start. č. nebylo registrováno!","-",IF(VLOOKUP(Tabulka4121719[[#This Row],[start. č.]],'3. REGISTRACE'!B:G,6,0)=0,"-",VLOOKUP(Tabulka4121719[[#This Row],[start. č.]],'3. REGISTRACE'!B:G,6,0))))</f>
        <v>-</v>
      </c>
      <c r="J30" s="108"/>
      <c r="K30" s="109"/>
      <c r="L30" s="110"/>
      <c r="M30" s="68" t="str">
        <f>IF(AND(ISBLANK(J30),ISBLANK(K30),ISBLANK(L30)),"-",IF(H30&gt;=MAX(H$9:H32),"ok","chyba!!!"))</f>
        <v>-</v>
      </c>
    </row>
    <row r="31" spans="2:13">
      <c r="B31" s="94" t="str">
        <f t="shared" si="0"/>
        <v xml:space="preserve"> </v>
      </c>
      <c r="C31" s="69"/>
      <c r="D31" s="95" t="str">
        <f>IF(ISBLANK(Tabulka4121719[[#This Row],[start. č.]]),"-",IF(ISERROR(VLOOKUP(Tabulka4121719[[#This Row],[start. č.]],'3. REGISTRACE'!B:F,2,0)),"start. č. nebylo registrováno!",VLOOKUP(Tabulka4121719[[#This Row],[start. č.]],'3. REGISTRACE'!B:F,2,0)))</f>
        <v>-</v>
      </c>
      <c r="E31" s="96" t="str">
        <f>IF(ISBLANK(Tabulka4121719[[#This Row],[start. č.]]),"-",IF(ISERROR(VLOOKUP(Tabulka4121719[[#This Row],[start. č.]],'3. REGISTRACE'!B:F,3,0)),"-",VLOOKUP(Tabulka4121719[[#This Row],[start. č.]],'3. REGISTRACE'!B:F,3,0)))</f>
        <v>-</v>
      </c>
      <c r="F31" s="97" t="str">
        <f>IF(ISBLANK(Tabulka4121719[[#This Row],[start. č.]]),"-",IF(Tabulka4121719[[#This Row],[příjmení a jméno]]="start. č. nebylo registrováno!","-",IF(VLOOKUP(Tabulka4121719[[#This Row],[start. č.]],'3. REGISTRACE'!B:F,4,0)=0,"-",VLOOKUP(Tabulka4121719[[#This Row],[start. č.]],'3. REGISTRACE'!B:F,4,0))))</f>
        <v>-</v>
      </c>
      <c r="G31" s="96" t="str">
        <f>IF(ISBLANK(Tabulka4121719[[#This Row],[start. č.]]),"-",IF(Tabulka4121719[[#This Row],[příjmení a jméno]]="start. č. nebylo registrováno!","-",IF(VLOOKUP(Tabulka4121719[[#This Row],[start. č.]],'3. REGISTRACE'!B:F,5,0)=0,"-",VLOOKUP(Tabulka4121719[[#This Row],[start. č.]],'3. REGISTRACE'!B:F,5,0))))</f>
        <v>-</v>
      </c>
      <c r="H31" s="90" t="str">
        <f>IF(OR(Tabulka4121719[[#This Row],[pořadí]]="DNF",Tabulka4121719[[#This Row],[pořadí]]=" "),"-",TIME(Tabulka4121719[[#This Row],[hod]],Tabulka4121719[[#This Row],[min]],Tabulka4121719[[#This Row],[sek]]))</f>
        <v>-</v>
      </c>
      <c r="I31" s="96" t="str">
        <f>IF(ISBLANK(Tabulka4121719[[#This Row],[start. č.]]),"-",IF(Tabulka4121719[[#This Row],[příjmení a jméno]]="start. č. nebylo registrováno!","-",IF(VLOOKUP(Tabulka4121719[[#This Row],[start. č.]],'3. REGISTRACE'!B:G,6,0)=0,"-",VLOOKUP(Tabulka4121719[[#This Row],[start. č.]],'3. REGISTRACE'!B:G,6,0))))</f>
        <v>-</v>
      </c>
      <c r="J31" s="108"/>
      <c r="K31" s="109"/>
      <c r="L31" s="110"/>
      <c r="M31" s="68" t="str">
        <f>IF(AND(ISBLANK(J31),ISBLANK(K31),ISBLANK(L31)),"-",IF(H31&gt;=MAX(H$9:H33),"ok","chyba!!!"))</f>
        <v>-</v>
      </c>
    </row>
    <row r="32" spans="2:13">
      <c r="B32" s="94" t="str">
        <f t="shared" si="0"/>
        <v xml:space="preserve"> </v>
      </c>
      <c r="C32" s="69"/>
      <c r="D32" s="95" t="str">
        <f>IF(ISBLANK(Tabulka4121719[[#This Row],[start. č.]]),"-",IF(ISERROR(VLOOKUP(Tabulka4121719[[#This Row],[start. č.]],'3. REGISTRACE'!B:F,2,0)),"start. č. nebylo registrováno!",VLOOKUP(Tabulka4121719[[#This Row],[start. č.]],'3. REGISTRACE'!B:F,2,0)))</f>
        <v>-</v>
      </c>
      <c r="E32" s="96" t="str">
        <f>IF(ISBLANK(Tabulka4121719[[#This Row],[start. č.]]),"-",IF(ISERROR(VLOOKUP(Tabulka4121719[[#This Row],[start. č.]],'3. REGISTRACE'!B:F,3,0)),"-",VLOOKUP(Tabulka4121719[[#This Row],[start. č.]],'3. REGISTRACE'!B:F,3,0)))</f>
        <v>-</v>
      </c>
      <c r="F32" s="97" t="str">
        <f>IF(ISBLANK(Tabulka4121719[[#This Row],[start. č.]]),"-",IF(Tabulka4121719[[#This Row],[příjmení a jméno]]="start. č. nebylo registrováno!","-",IF(VLOOKUP(Tabulka4121719[[#This Row],[start. č.]],'3. REGISTRACE'!B:F,4,0)=0,"-",VLOOKUP(Tabulka4121719[[#This Row],[start. č.]],'3. REGISTRACE'!B:F,4,0))))</f>
        <v>-</v>
      </c>
      <c r="G32" s="96" t="str">
        <f>IF(ISBLANK(Tabulka4121719[[#This Row],[start. č.]]),"-",IF(Tabulka4121719[[#This Row],[příjmení a jméno]]="start. č. nebylo registrováno!","-",IF(VLOOKUP(Tabulka4121719[[#This Row],[start. č.]],'3. REGISTRACE'!B:F,5,0)=0,"-",VLOOKUP(Tabulka4121719[[#This Row],[start. č.]],'3. REGISTRACE'!B:F,5,0))))</f>
        <v>-</v>
      </c>
      <c r="H32" s="90" t="str">
        <f>IF(OR(Tabulka4121719[[#This Row],[pořadí]]="DNF",Tabulka4121719[[#This Row],[pořadí]]=" "),"-",TIME(Tabulka4121719[[#This Row],[hod]],Tabulka4121719[[#This Row],[min]],Tabulka4121719[[#This Row],[sek]]))</f>
        <v>-</v>
      </c>
      <c r="I32" s="96" t="str">
        <f>IF(ISBLANK(Tabulka4121719[[#This Row],[start. č.]]),"-",IF(Tabulka4121719[[#This Row],[příjmení a jméno]]="start. č. nebylo registrováno!","-",IF(VLOOKUP(Tabulka4121719[[#This Row],[start. č.]],'3. REGISTRACE'!B:G,6,0)=0,"-",VLOOKUP(Tabulka4121719[[#This Row],[start. č.]],'3. REGISTRACE'!B:G,6,0))))</f>
        <v>-</v>
      </c>
      <c r="J32" s="108"/>
      <c r="K32" s="109"/>
      <c r="L32" s="110"/>
      <c r="M32" s="68" t="str">
        <f>IF(AND(ISBLANK(J32),ISBLANK(K32),ISBLANK(L32)),"-",IF(H32&gt;=MAX(H$9:H34),"ok","chyba!!!"))</f>
        <v>-</v>
      </c>
    </row>
    <row r="33" spans="2:13">
      <c r="B33" s="94" t="str">
        <f t="shared" si="0"/>
        <v xml:space="preserve"> </v>
      </c>
      <c r="C33" s="69"/>
      <c r="D33" s="95" t="str">
        <f>IF(ISBLANK(Tabulka4121719[[#This Row],[start. č.]]),"-",IF(ISERROR(VLOOKUP(Tabulka4121719[[#This Row],[start. č.]],'3. REGISTRACE'!B:F,2,0)),"start. č. nebylo registrováno!",VLOOKUP(Tabulka4121719[[#This Row],[start. č.]],'3. REGISTRACE'!B:F,2,0)))</f>
        <v>-</v>
      </c>
      <c r="E33" s="96" t="str">
        <f>IF(ISBLANK(Tabulka4121719[[#This Row],[start. č.]]),"-",IF(ISERROR(VLOOKUP(Tabulka4121719[[#This Row],[start. č.]],'3. REGISTRACE'!B:F,3,0)),"-",VLOOKUP(Tabulka4121719[[#This Row],[start. č.]],'3. REGISTRACE'!B:F,3,0)))</f>
        <v>-</v>
      </c>
      <c r="F33" s="97" t="str">
        <f>IF(ISBLANK(Tabulka4121719[[#This Row],[start. č.]]),"-",IF(Tabulka4121719[[#This Row],[příjmení a jméno]]="start. č. nebylo registrováno!","-",IF(VLOOKUP(Tabulka4121719[[#This Row],[start. č.]],'3. REGISTRACE'!B:F,4,0)=0,"-",VLOOKUP(Tabulka4121719[[#This Row],[start. č.]],'3. REGISTRACE'!B:F,4,0))))</f>
        <v>-</v>
      </c>
      <c r="G33" s="96" t="str">
        <f>IF(ISBLANK(Tabulka4121719[[#This Row],[start. č.]]),"-",IF(Tabulka4121719[[#This Row],[příjmení a jméno]]="start. č. nebylo registrováno!","-",IF(VLOOKUP(Tabulka4121719[[#This Row],[start. č.]],'3. REGISTRACE'!B:F,5,0)=0,"-",VLOOKUP(Tabulka4121719[[#This Row],[start. č.]],'3. REGISTRACE'!B:F,5,0))))</f>
        <v>-</v>
      </c>
      <c r="H33" s="90" t="str">
        <f>IF(OR(Tabulka4121719[[#This Row],[pořadí]]="DNF",Tabulka4121719[[#This Row],[pořadí]]=" "),"-",TIME(Tabulka4121719[[#This Row],[hod]],Tabulka4121719[[#This Row],[min]],Tabulka4121719[[#This Row],[sek]]))</f>
        <v>-</v>
      </c>
      <c r="I33" s="96" t="str">
        <f>IF(ISBLANK(Tabulka4121719[[#This Row],[start. č.]]),"-",IF(Tabulka4121719[[#This Row],[příjmení a jméno]]="start. č. nebylo registrováno!","-",IF(VLOOKUP(Tabulka4121719[[#This Row],[start. č.]],'3. REGISTRACE'!B:G,6,0)=0,"-",VLOOKUP(Tabulka4121719[[#This Row],[start. č.]],'3. REGISTRACE'!B:G,6,0))))</f>
        <v>-</v>
      </c>
      <c r="J33" s="108"/>
      <c r="K33" s="109"/>
      <c r="L33" s="110"/>
      <c r="M33" s="68" t="str">
        <f>IF(AND(ISBLANK(J33),ISBLANK(K33),ISBLANK(L33)),"-",IF(H33&gt;=MAX(H$9:H35),"ok","chyba!!!"))</f>
        <v>-</v>
      </c>
    </row>
    <row r="39" spans="2:13">
      <c r="B39" s="1" t="s">
        <v>13</v>
      </c>
      <c r="C39" s="2" t="s">
        <v>0</v>
      </c>
      <c r="D39" s="1" t="s">
        <v>14</v>
      </c>
      <c r="E39" s="2" t="s">
        <v>3</v>
      </c>
      <c r="F39" s="1" t="s">
        <v>1</v>
      </c>
      <c r="G39" s="2" t="s">
        <v>2</v>
      </c>
      <c r="H39" s="40" t="s">
        <v>18</v>
      </c>
      <c r="I39" s="2" t="s">
        <v>5</v>
      </c>
      <c r="J39" s="2" t="s">
        <v>15</v>
      </c>
      <c r="K39" s="2" t="s">
        <v>16</v>
      </c>
      <c r="L39" s="2" t="s">
        <v>17</v>
      </c>
      <c r="M39" s="48" t="s">
        <v>84</v>
      </c>
    </row>
    <row r="40" spans="2:13">
      <c r="B40" s="78">
        <f t="shared" ref="B40:B64" si="1">IF(B39="pořadí",1,IF(AND(J40=99,K40=99,L40=99),"DNF",IF(D40="-"," ",B39+1)))</f>
        <v>1</v>
      </c>
      <c r="C40" s="41"/>
      <c r="D40" s="76" t="str">
        <f>IF(ISBLANK(Tabulka412171820[[#This Row],[start. č.]]),"-",IF(ISERROR(VLOOKUP(Tabulka412171820[[#This Row],[start. č.]],'3. REGISTRACE'!B:F,2,0)),"start. č. nebylo registrováno!",VLOOKUP(Tabulka412171820[[#This Row],[start. č.]],'3. REGISTRACE'!B:F,2,0)))</f>
        <v>-</v>
      </c>
      <c r="E40" s="77" t="str">
        <f>IF(ISBLANK(Tabulka412171820[[#This Row],[start. č.]]),"-",IF(ISERROR(VLOOKUP(Tabulka412171820[[#This Row],[start. č.]],'3. REGISTRACE'!B:F,3,0)),"-",VLOOKUP(Tabulka412171820[[#This Row],[start. č.]],'3. REGISTRACE'!B:F,3,0)))</f>
        <v>-</v>
      </c>
      <c r="F40" s="79" t="str">
        <f>IF(ISBLANK(Tabulka412171820[[#This Row],[start. č.]]),"-",IF(Tabulka412171820[[#This Row],[příjmení a jméno]]="start. č. nebylo registrováno!","-",IF(VLOOKUP(Tabulka412171820[[#This Row],[start. č.]],'3. REGISTRACE'!B:F,4,0)=0,"-",VLOOKUP(Tabulka412171820[[#This Row],[start. č.]],'3. REGISTRACE'!B:F,4,0))))</f>
        <v>-</v>
      </c>
      <c r="G40" s="77" t="str">
        <f>IF(ISBLANK(Tabulka412171820[[#This Row],[start. č.]]),"-",IF(Tabulka412171820[[#This Row],[příjmení a jméno]]="start. č. nebylo registrováno!","-",IF(VLOOKUP(Tabulka412171820[[#This Row],[start. č.]],'3. REGISTRACE'!B:F,5,0)=0,"-",VLOOKUP(Tabulka412171820[[#This Row],[start. č.]],'3. REGISTRACE'!B:F,5,0))))</f>
        <v>-</v>
      </c>
      <c r="H40" s="80">
        <f>IF(OR(Tabulka412171820[[#This Row],[pořadí]]="DNF",Tabulka412171820[[#This Row],[pořadí]]=" "),"-",TIME(Tabulka412171820[[#This Row],[hod]],Tabulka412171820[[#This Row],[min]],Tabulka412171820[[#This Row],[sek]]))</f>
        <v>0</v>
      </c>
      <c r="I40" s="77" t="str">
        <f>IF(ISBLANK(Tabulka412171820[[#This Row],[start. č.]]),"-",IF(Tabulka412171820[[#This Row],[příjmení a jméno]]="start. č. nebylo registrováno!","-",IF(VLOOKUP(Tabulka412171820[[#This Row],[start. č.]],'3. REGISTRACE'!B:G,6,0)=0,"-",VLOOKUP(Tabulka412171820[[#This Row],[start. č.]],'3. REGISTRACE'!B:G,6,0))))</f>
        <v>-</v>
      </c>
      <c r="J40" s="102"/>
      <c r="K40" s="103"/>
      <c r="L40" s="104"/>
      <c r="M40" s="68" t="str">
        <f>IF(AND(ISBLANK(J40),ISBLANK(K40),ISBLANK(L40)),"-",IF(H40&gt;=MAX(H$9:H42),"ok","chyba!!!"))</f>
        <v>-</v>
      </c>
    </row>
    <row r="41" spans="2:13">
      <c r="B41" s="94" t="str">
        <f t="shared" si="1"/>
        <v xml:space="preserve"> </v>
      </c>
      <c r="C41" s="69"/>
      <c r="D41" s="95" t="str">
        <f>IF(ISBLANK(Tabulka412171820[[#This Row],[start. č.]]),"-",IF(ISERROR(VLOOKUP(Tabulka412171820[[#This Row],[start. č.]],'3. REGISTRACE'!B:F,2,0)),"start. č. nebylo registrováno!",VLOOKUP(Tabulka412171820[[#This Row],[start. č.]],'3. REGISTRACE'!B:F,2,0)))</f>
        <v>-</v>
      </c>
      <c r="E41" s="96" t="str">
        <f>IF(ISBLANK(Tabulka412171820[[#This Row],[start. č.]]),"-",IF(ISERROR(VLOOKUP(Tabulka412171820[[#This Row],[start. č.]],'3. REGISTRACE'!B:F,3,0)),"-",VLOOKUP(Tabulka412171820[[#This Row],[start. č.]],'3. REGISTRACE'!B:F,3,0)))</f>
        <v>-</v>
      </c>
      <c r="F41" s="97" t="str">
        <f>IF(ISBLANK(Tabulka412171820[[#This Row],[start. č.]]),"-",IF(Tabulka412171820[[#This Row],[příjmení a jméno]]="start. č. nebylo registrováno!","-",IF(VLOOKUP(Tabulka412171820[[#This Row],[start. č.]],'3. REGISTRACE'!B:F,4,0)=0,"-",VLOOKUP(Tabulka412171820[[#This Row],[start. č.]],'3. REGISTRACE'!B:F,4,0))))</f>
        <v>-</v>
      </c>
      <c r="G41" s="96" t="str">
        <f>IF(ISBLANK(Tabulka412171820[[#This Row],[start. č.]]),"-",IF(Tabulka412171820[[#This Row],[příjmení a jméno]]="start. č. nebylo registrováno!","-",IF(VLOOKUP(Tabulka412171820[[#This Row],[start. č.]],'3. REGISTRACE'!B:F,5,0)=0,"-",VLOOKUP(Tabulka412171820[[#This Row],[start. č.]],'3. REGISTRACE'!B:F,5,0))))</f>
        <v>-</v>
      </c>
      <c r="H41" s="90" t="str">
        <f>IF(OR(Tabulka412171820[[#This Row],[pořadí]]="DNF",Tabulka412171820[[#This Row],[pořadí]]=" "),"-",TIME(Tabulka412171820[[#This Row],[hod]],Tabulka412171820[[#This Row],[min]],Tabulka412171820[[#This Row],[sek]]))</f>
        <v>-</v>
      </c>
      <c r="I41" s="96" t="str">
        <f>IF(ISBLANK(Tabulka412171820[[#This Row],[start. č.]]),"-",IF(Tabulka412171820[[#This Row],[příjmení a jméno]]="start. č. nebylo registrováno!","-",IF(VLOOKUP(Tabulka412171820[[#This Row],[start. č.]],'3. REGISTRACE'!B:G,6,0)=0,"-",VLOOKUP(Tabulka412171820[[#This Row],[start. č.]],'3. REGISTRACE'!B:G,6,0))))</f>
        <v>-</v>
      </c>
      <c r="J41" s="105"/>
      <c r="K41" s="106"/>
      <c r="L41" s="107"/>
      <c r="M41" s="68" t="str">
        <f>IF(AND(ISBLANK(J41),ISBLANK(K41),ISBLANK(L41)),"-",IF(H41&gt;=MAX(H$9:H43),"ok","chyba!!!"))</f>
        <v>-</v>
      </c>
    </row>
    <row r="42" spans="2:13">
      <c r="B42" s="94" t="str">
        <f t="shared" si="1"/>
        <v xml:space="preserve"> </v>
      </c>
      <c r="C42" s="69"/>
      <c r="D42" s="95" t="str">
        <f>IF(ISBLANK(Tabulka412171820[[#This Row],[start. č.]]),"-",IF(ISERROR(VLOOKUP(Tabulka412171820[[#This Row],[start. č.]],'3. REGISTRACE'!B:F,2,0)),"start. č. nebylo registrováno!",VLOOKUP(Tabulka412171820[[#This Row],[start. č.]],'3. REGISTRACE'!B:F,2,0)))</f>
        <v>-</v>
      </c>
      <c r="E42" s="96" t="str">
        <f>IF(ISBLANK(Tabulka412171820[[#This Row],[start. č.]]),"-",IF(ISERROR(VLOOKUP(Tabulka412171820[[#This Row],[start. č.]],'3. REGISTRACE'!B:F,3,0)),"-",VLOOKUP(Tabulka412171820[[#This Row],[start. č.]],'3. REGISTRACE'!B:F,3,0)))</f>
        <v>-</v>
      </c>
      <c r="F42" s="97" t="str">
        <f>IF(ISBLANK(Tabulka412171820[[#This Row],[start. č.]]),"-",IF(Tabulka412171820[[#This Row],[příjmení a jméno]]="start. č. nebylo registrováno!","-",IF(VLOOKUP(Tabulka412171820[[#This Row],[start. č.]],'3. REGISTRACE'!B:F,4,0)=0,"-",VLOOKUP(Tabulka412171820[[#This Row],[start. č.]],'3. REGISTRACE'!B:F,4,0))))</f>
        <v>-</v>
      </c>
      <c r="G42" s="96" t="str">
        <f>IF(ISBLANK(Tabulka412171820[[#This Row],[start. č.]]),"-",IF(Tabulka412171820[[#This Row],[příjmení a jméno]]="start. č. nebylo registrováno!","-",IF(VLOOKUP(Tabulka412171820[[#This Row],[start. č.]],'3. REGISTRACE'!B:F,5,0)=0,"-",VLOOKUP(Tabulka412171820[[#This Row],[start. č.]],'3. REGISTRACE'!B:F,5,0))))</f>
        <v>-</v>
      </c>
      <c r="H42" s="90" t="str">
        <f>IF(OR(Tabulka412171820[[#This Row],[pořadí]]="DNF",Tabulka412171820[[#This Row],[pořadí]]=" "),"-",TIME(Tabulka412171820[[#This Row],[hod]],Tabulka412171820[[#This Row],[min]],Tabulka412171820[[#This Row],[sek]]))</f>
        <v>-</v>
      </c>
      <c r="I42" s="96" t="str">
        <f>IF(ISBLANK(Tabulka412171820[[#This Row],[start. č.]]),"-",IF(Tabulka412171820[[#This Row],[příjmení a jméno]]="start. č. nebylo registrováno!","-",IF(VLOOKUP(Tabulka412171820[[#This Row],[start. č.]],'3. REGISTRACE'!B:G,6,0)=0,"-",VLOOKUP(Tabulka412171820[[#This Row],[start. č.]],'3. REGISTRACE'!B:G,6,0))))</f>
        <v>-</v>
      </c>
      <c r="J42" s="105"/>
      <c r="K42" s="106"/>
      <c r="L42" s="107"/>
      <c r="M42" s="68" t="str">
        <f>IF(AND(ISBLANK(J42),ISBLANK(K42),ISBLANK(L42)),"-",IF(H42&gt;=MAX(H$9:H44),"ok","chyba!!!"))</f>
        <v>-</v>
      </c>
    </row>
    <row r="43" spans="2:13">
      <c r="B43" s="94" t="str">
        <f t="shared" si="1"/>
        <v xml:space="preserve"> </v>
      </c>
      <c r="C43" s="69"/>
      <c r="D43" s="95" t="str">
        <f>IF(ISBLANK(Tabulka412171820[[#This Row],[start. č.]]),"-",IF(ISERROR(VLOOKUP(Tabulka412171820[[#This Row],[start. č.]],'3. REGISTRACE'!B:F,2,0)),"start. č. nebylo registrováno!",VLOOKUP(Tabulka412171820[[#This Row],[start. č.]],'3. REGISTRACE'!B:F,2,0)))</f>
        <v>-</v>
      </c>
      <c r="E43" s="96" t="str">
        <f>IF(ISBLANK(Tabulka412171820[[#This Row],[start. č.]]),"-",IF(ISERROR(VLOOKUP(Tabulka412171820[[#This Row],[start. č.]],'3. REGISTRACE'!B:F,3,0)),"-",VLOOKUP(Tabulka412171820[[#This Row],[start. č.]],'3. REGISTRACE'!B:F,3,0)))</f>
        <v>-</v>
      </c>
      <c r="F43" s="97" t="str">
        <f>IF(ISBLANK(Tabulka412171820[[#This Row],[start. č.]]),"-",IF(Tabulka412171820[[#This Row],[příjmení a jméno]]="start. č. nebylo registrováno!","-",IF(VLOOKUP(Tabulka412171820[[#This Row],[start. č.]],'3. REGISTRACE'!B:F,4,0)=0,"-",VLOOKUP(Tabulka412171820[[#This Row],[start. č.]],'3. REGISTRACE'!B:F,4,0))))</f>
        <v>-</v>
      </c>
      <c r="G43" s="96" t="str">
        <f>IF(ISBLANK(Tabulka412171820[[#This Row],[start. č.]]),"-",IF(Tabulka412171820[[#This Row],[příjmení a jméno]]="start. č. nebylo registrováno!","-",IF(VLOOKUP(Tabulka412171820[[#This Row],[start. č.]],'3. REGISTRACE'!B:F,5,0)=0,"-",VLOOKUP(Tabulka412171820[[#This Row],[start. č.]],'3. REGISTRACE'!B:F,5,0))))</f>
        <v>-</v>
      </c>
      <c r="H43" s="90" t="str">
        <f>IF(OR(Tabulka412171820[[#This Row],[pořadí]]="DNF",Tabulka412171820[[#This Row],[pořadí]]=" "),"-",TIME(Tabulka412171820[[#This Row],[hod]],Tabulka412171820[[#This Row],[min]],Tabulka412171820[[#This Row],[sek]]))</f>
        <v>-</v>
      </c>
      <c r="I43" s="96" t="str">
        <f>IF(ISBLANK(Tabulka412171820[[#This Row],[start. č.]]),"-",IF(Tabulka412171820[[#This Row],[příjmení a jméno]]="start. č. nebylo registrováno!","-",IF(VLOOKUP(Tabulka412171820[[#This Row],[start. č.]],'3. REGISTRACE'!B:G,6,0)=0,"-",VLOOKUP(Tabulka412171820[[#This Row],[start. č.]],'3. REGISTRACE'!B:G,6,0))))</f>
        <v>-</v>
      </c>
      <c r="J43" s="108"/>
      <c r="K43" s="109"/>
      <c r="L43" s="110"/>
      <c r="M43" s="68" t="str">
        <f>IF(AND(ISBLANK(J43),ISBLANK(K43),ISBLANK(L43)),"-",IF(H43&gt;=MAX(H$9:H45),"ok","chyba!!!"))</f>
        <v>-</v>
      </c>
    </row>
    <row r="44" spans="2:13">
      <c r="B44" s="94" t="str">
        <f t="shared" si="1"/>
        <v xml:space="preserve"> </v>
      </c>
      <c r="C44" s="69"/>
      <c r="D44" s="95" t="str">
        <f>IF(ISBLANK(Tabulka412171820[[#This Row],[start. č.]]),"-",IF(ISERROR(VLOOKUP(Tabulka412171820[[#This Row],[start. č.]],'3. REGISTRACE'!B:F,2,0)),"start. č. nebylo registrováno!",VLOOKUP(Tabulka412171820[[#This Row],[start. č.]],'3. REGISTRACE'!B:F,2,0)))</f>
        <v>-</v>
      </c>
      <c r="E44" s="96" t="str">
        <f>IF(ISBLANK(Tabulka412171820[[#This Row],[start. č.]]),"-",IF(ISERROR(VLOOKUP(Tabulka412171820[[#This Row],[start. č.]],'3. REGISTRACE'!B:F,3,0)),"-",VLOOKUP(Tabulka412171820[[#This Row],[start. č.]],'3. REGISTRACE'!B:F,3,0)))</f>
        <v>-</v>
      </c>
      <c r="F44" s="97" t="str">
        <f>IF(ISBLANK(Tabulka412171820[[#This Row],[start. č.]]),"-",IF(Tabulka412171820[[#This Row],[příjmení a jméno]]="start. č. nebylo registrováno!","-",IF(VLOOKUP(Tabulka412171820[[#This Row],[start. č.]],'3. REGISTRACE'!B:F,4,0)=0,"-",VLOOKUP(Tabulka412171820[[#This Row],[start. č.]],'3. REGISTRACE'!B:F,4,0))))</f>
        <v>-</v>
      </c>
      <c r="G44" s="96" t="str">
        <f>IF(ISBLANK(Tabulka412171820[[#This Row],[start. č.]]),"-",IF(Tabulka412171820[[#This Row],[příjmení a jméno]]="start. č. nebylo registrováno!","-",IF(VLOOKUP(Tabulka412171820[[#This Row],[start. č.]],'3. REGISTRACE'!B:F,5,0)=0,"-",VLOOKUP(Tabulka412171820[[#This Row],[start. č.]],'3. REGISTRACE'!B:F,5,0))))</f>
        <v>-</v>
      </c>
      <c r="H44" s="90" t="str">
        <f>IF(OR(Tabulka412171820[[#This Row],[pořadí]]="DNF",Tabulka412171820[[#This Row],[pořadí]]=" "),"-",TIME(Tabulka412171820[[#This Row],[hod]],Tabulka412171820[[#This Row],[min]],Tabulka412171820[[#This Row],[sek]]))</f>
        <v>-</v>
      </c>
      <c r="I44" s="96" t="str">
        <f>IF(ISBLANK(Tabulka412171820[[#This Row],[start. č.]]),"-",IF(Tabulka412171820[[#This Row],[příjmení a jméno]]="start. č. nebylo registrováno!","-",IF(VLOOKUP(Tabulka412171820[[#This Row],[start. č.]],'3. REGISTRACE'!B:G,6,0)=0,"-",VLOOKUP(Tabulka412171820[[#This Row],[start. č.]],'3. REGISTRACE'!B:G,6,0))))</f>
        <v>-</v>
      </c>
      <c r="J44" s="108"/>
      <c r="K44" s="109"/>
      <c r="L44" s="110"/>
      <c r="M44" s="68" t="str">
        <f>IF(AND(ISBLANK(J44),ISBLANK(K44),ISBLANK(L44)),"-",IF(H44&gt;=MAX(H$9:H46),"ok","chyba!!!"))</f>
        <v>-</v>
      </c>
    </row>
    <row r="45" spans="2:13">
      <c r="B45" s="94" t="str">
        <f t="shared" si="1"/>
        <v xml:space="preserve"> </v>
      </c>
      <c r="C45" s="69"/>
      <c r="D45" s="95" t="str">
        <f>IF(ISBLANK(Tabulka412171820[[#This Row],[start. č.]]),"-",IF(ISERROR(VLOOKUP(Tabulka412171820[[#This Row],[start. č.]],'3. REGISTRACE'!B:F,2,0)),"start. č. nebylo registrováno!",VLOOKUP(Tabulka412171820[[#This Row],[start. č.]],'3. REGISTRACE'!B:F,2,0)))</f>
        <v>-</v>
      </c>
      <c r="E45" s="96" t="str">
        <f>IF(ISBLANK(Tabulka412171820[[#This Row],[start. č.]]),"-",IF(ISERROR(VLOOKUP(Tabulka412171820[[#This Row],[start. č.]],'3. REGISTRACE'!B:F,3,0)),"-",VLOOKUP(Tabulka412171820[[#This Row],[start. č.]],'3. REGISTRACE'!B:F,3,0)))</f>
        <v>-</v>
      </c>
      <c r="F45" s="97" t="str">
        <f>IF(ISBLANK(Tabulka412171820[[#This Row],[start. č.]]),"-",IF(Tabulka412171820[[#This Row],[příjmení a jméno]]="start. č. nebylo registrováno!","-",IF(VLOOKUP(Tabulka412171820[[#This Row],[start. č.]],'3. REGISTRACE'!B:F,4,0)=0,"-",VLOOKUP(Tabulka412171820[[#This Row],[start. č.]],'3. REGISTRACE'!B:F,4,0))))</f>
        <v>-</v>
      </c>
      <c r="G45" s="96" t="str">
        <f>IF(ISBLANK(Tabulka412171820[[#This Row],[start. č.]]),"-",IF(Tabulka412171820[[#This Row],[příjmení a jméno]]="start. č. nebylo registrováno!","-",IF(VLOOKUP(Tabulka412171820[[#This Row],[start. č.]],'3. REGISTRACE'!B:F,5,0)=0,"-",VLOOKUP(Tabulka412171820[[#This Row],[start. č.]],'3. REGISTRACE'!B:F,5,0))))</f>
        <v>-</v>
      </c>
      <c r="H45" s="90" t="str">
        <f>IF(OR(Tabulka412171820[[#This Row],[pořadí]]="DNF",Tabulka412171820[[#This Row],[pořadí]]=" "),"-",TIME(Tabulka412171820[[#This Row],[hod]],Tabulka412171820[[#This Row],[min]],Tabulka412171820[[#This Row],[sek]]))</f>
        <v>-</v>
      </c>
      <c r="I45" s="96" t="str">
        <f>IF(ISBLANK(Tabulka412171820[[#This Row],[start. č.]]),"-",IF(Tabulka412171820[[#This Row],[příjmení a jméno]]="start. č. nebylo registrováno!","-",IF(VLOOKUP(Tabulka412171820[[#This Row],[start. č.]],'3. REGISTRACE'!B:G,6,0)=0,"-",VLOOKUP(Tabulka412171820[[#This Row],[start. č.]],'3. REGISTRACE'!B:G,6,0))))</f>
        <v>-</v>
      </c>
      <c r="J45" s="108"/>
      <c r="K45" s="109"/>
      <c r="L45" s="110"/>
      <c r="M45" s="68" t="str">
        <f>IF(AND(ISBLANK(J45),ISBLANK(K45),ISBLANK(L45)),"-",IF(H45&gt;=MAX(H$9:H47),"ok","chyba!!!"))</f>
        <v>-</v>
      </c>
    </row>
    <row r="46" spans="2:13">
      <c r="B46" s="94" t="str">
        <f t="shared" si="1"/>
        <v xml:space="preserve"> </v>
      </c>
      <c r="C46" s="69"/>
      <c r="D46" s="95" t="str">
        <f>IF(ISBLANK(Tabulka412171820[[#This Row],[start. č.]]),"-",IF(ISERROR(VLOOKUP(Tabulka412171820[[#This Row],[start. č.]],'3. REGISTRACE'!B:F,2,0)),"start. č. nebylo registrováno!",VLOOKUP(Tabulka412171820[[#This Row],[start. č.]],'3. REGISTRACE'!B:F,2,0)))</f>
        <v>-</v>
      </c>
      <c r="E46" s="96" t="str">
        <f>IF(ISBLANK(Tabulka412171820[[#This Row],[start. č.]]),"-",IF(ISERROR(VLOOKUP(Tabulka412171820[[#This Row],[start. č.]],'3. REGISTRACE'!B:F,3,0)),"-",VLOOKUP(Tabulka412171820[[#This Row],[start. č.]],'3. REGISTRACE'!B:F,3,0)))</f>
        <v>-</v>
      </c>
      <c r="F46" s="97" t="str">
        <f>IF(ISBLANK(Tabulka412171820[[#This Row],[start. č.]]),"-",IF(Tabulka412171820[[#This Row],[příjmení a jméno]]="start. č. nebylo registrováno!","-",IF(VLOOKUP(Tabulka412171820[[#This Row],[start. č.]],'3. REGISTRACE'!B:F,4,0)=0,"-",VLOOKUP(Tabulka412171820[[#This Row],[start. č.]],'3. REGISTRACE'!B:F,4,0))))</f>
        <v>-</v>
      </c>
      <c r="G46" s="96" t="str">
        <f>IF(ISBLANK(Tabulka412171820[[#This Row],[start. č.]]),"-",IF(Tabulka412171820[[#This Row],[příjmení a jméno]]="start. č. nebylo registrováno!","-",IF(VLOOKUP(Tabulka412171820[[#This Row],[start. č.]],'3. REGISTRACE'!B:F,5,0)=0,"-",VLOOKUP(Tabulka412171820[[#This Row],[start. č.]],'3. REGISTRACE'!B:F,5,0))))</f>
        <v>-</v>
      </c>
      <c r="H46" s="90" t="str">
        <f>IF(OR(Tabulka412171820[[#This Row],[pořadí]]="DNF",Tabulka412171820[[#This Row],[pořadí]]=" "),"-",TIME(Tabulka412171820[[#This Row],[hod]],Tabulka412171820[[#This Row],[min]],Tabulka412171820[[#This Row],[sek]]))</f>
        <v>-</v>
      </c>
      <c r="I46" s="96" t="str">
        <f>IF(ISBLANK(Tabulka412171820[[#This Row],[start. č.]]),"-",IF(Tabulka412171820[[#This Row],[příjmení a jméno]]="start. č. nebylo registrováno!","-",IF(VLOOKUP(Tabulka412171820[[#This Row],[start. č.]],'3. REGISTRACE'!B:G,6,0)=0,"-",VLOOKUP(Tabulka412171820[[#This Row],[start. č.]],'3. REGISTRACE'!B:G,6,0))))</f>
        <v>-</v>
      </c>
      <c r="J46" s="108"/>
      <c r="K46" s="109"/>
      <c r="L46" s="110"/>
      <c r="M46" s="68" t="str">
        <f>IF(AND(ISBLANK(J46),ISBLANK(K46),ISBLANK(L46)),"-",IF(H46&gt;=MAX(H$9:H48),"ok","chyba!!!"))</f>
        <v>-</v>
      </c>
    </row>
    <row r="47" spans="2:13">
      <c r="B47" s="94" t="str">
        <f t="shared" si="1"/>
        <v xml:space="preserve"> </v>
      </c>
      <c r="C47" s="69"/>
      <c r="D47" s="95" t="str">
        <f>IF(ISBLANK(Tabulka412171820[[#This Row],[start. č.]]),"-",IF(ISERROR(VLOOKUP(Tabulka412171820[[#This Row],[start. č.]],'3. REGISTRACE'!B:F,2,0)),"start. č. nebylo registrováno!",VLOOKUP(Tabulka412171820[[#This Row],[start. č.]],'3. REGISTRACE'!B:F,2,0)))</f>
        <v>-</v>
      </c>
      <c r="E47" s="96" t="str">
        <f>IF(ISBLANK(Tabulka412171820[[#This Row],[start. č.]]),"-",IF(ISERROR(VLOOKUP(Tabulka412171820[[#This Row],[start. č.]],'3. REGISTRACE'!B:F,3,0)),"-",VLOOKUP(Tabulka412171820[[#This Row],[start. č.]],'3. REGISTRACE'!B:F,3,0)))</f>
        <v>-</v>
      </c>
      <c r="F47" s="97" t="str">
        <f>IF(ISBLANK(Tabulka412171820[[#This Row],[start. č.]]),"-",IF(Tabulka412171820[[#This Row],[příjmení a jméno]]="start. č. nebylo registrováno!","-",IF(VLOOKUP(Tabulka412171820[[#This Row],[start. č.]],'3. REGISTRACE'!B:F,4,0)=0,"-",VLOOKUP(Tabulka412171820[[#This Row],[start. č.]],'3. REGISTRACE'!B:F,4,0))))</f>
        <v>-</v>
      </c>
      <c r="G47" s="96" t="str">
        <f>IF(ISBLANK(Tabulka412171820[[#This Row],[start. č.]]),"-",IF(Tabulka412171820[[#This Row],[příjmení a jméno]]="start. č. nebylo registrováno!","-",IF(VLOOKUP(Tabulka412171820[[#This Row],[start. č.]],'3. REGISTRACE'!B:F,5,0)=0,"-",VLOOKUP(Tabulka412171820[[#This Row],[start. č.]],'3. REGISTRACE'!B:F,5,0))))</f>
        <v>-</v>
      </c>
      <c r="H47" s="90" t="str">
        <f>IF(OR(Tabulka412171820[[#This Row],[pořadí]]="DNF",Tabulka412171820[[#This Row],[pořadí]]=" "),"-",TIME(Tabulka412171820[[#This Row],[hod]],Tabulka412171820[[#This Row],[min]],Tabulka412171820[[#This Row],[sek]]))</f>
        <v>-</v>
      </c>
      <c r="I47" s="96" t="str">
        <f>IF(ISBLANK(Tabulka412171820[[#This Row],[start. č.]]),"-",IF(Tabulka412171820[[#This Row],[příjmení a jméno]]="start. č. nebylo registrováno!","-",IF(VLOOKUP(Tabulka412171820[[#This Row],[start. č.]],'3. REGISTRACE'!B:G,6,0)=0,"-",VLOOKUP(Tabulka412171820[[#This Row],[start. č.]],'3. REGISTRACE'!B:G,6,0))))</f>
        <v>-</v>
      </c>
      <c r="J47" s="108"/>
      <c r="K47" s="109"/>
      <c r="L47" s="110"/>
      <c r="M47" s="68" t="str">
        <f>IF(AND(ISBLANK(J47),ISBLANK(K47),ISBLANK(L47)),"-",IF(H47&gt;=MAX(H$9:H49),"ok","chyba!!!"))</f>
        <v>-</v>
      </c>
    </row>
    <row r="48" spans="2:13">
      <c r="B48" s="94" t="str">
        <f t="shared" si="1"/>
        <v xml:space="preserve"> </v>
      </c>
      <c r="C48" s="69"/>
      <c r="D48" s="95" t="str">
        <f>IF(ISBLANK(Tabulka412171820[[#This Row],[start. č.]]),"-",IF(ISERROR(VLOOKUP(Tabulka412171820[[#This Row],[start. č.]],'3. REGISTRACE'!B:F,2,0)),"start. č. nebylo registrováno!",VLOOKUP(Tabulka412171820[[#This Row],[start. č.]],'3. REGISTRACE'!B:F,2,0)))</f>
        <v>-</v>
      </c>
      <c r="E48" s="96" t="str">
        <f>IF(ISBLANK(Tabulka412171820[[#This Row],[start. č.]]),"-",IF(ISERROR(VLOOKUP(Tabulka412171820[[#This Row],[start. č.]],'3. REGISTRACE'!B:F,3,0)),"-",VLOOKUP(Tabulka412171820[[#This Row],[start. č.]],'3. REGISTRACE'!B:F,3,0)))</f>
        <v>-</v>
      </c>
      <c r="F48" s="97" t="str">
        <f>IF(ISBLANK(Tabulka412171820[[#This Row],[start. č.]]),"-",IF(Tabulka412171820[[#This Row],[příjmení a jméno]]="start. č. nebylo registrováno!","-",IF(VLOOKUP(Tabulka412171820[[#This Row],[start. č.]],'3. REGISTRACE'!B:F,4,0)=0,"-",VLOOKUP(Tabulka412171820[[#This Row],[start. č.]],'3. REGISTRACE'!B:F,4,0))))</f>
        <v>-</v>
      </c>
      <c r="G48" s="96" t="str">
        <f>IF(ISBLANK(Tabulka412171820[[#This Row],[start. č.]]),"-",IF(Tabulka412171820[[#This Row],[příjmení a jméno]]="start. č. nebylo registrováno!","-",IF(VLOOKUP(Tabulka412171820[[#This Row],[start. č.]],'3. REGISTRACE'!B:F,5,0)=0,"-",VLOOKUP(Tabulka412171820[[#This Row],[start. č.]],'3. REGISTRACE'!B:F,5,0))))</f>
        <v>-</v>
      </c>
      <c r="H48" s="90" t="str">
        <f>IF(OR(Tabulka412171820[[#This Row],[pořadí]]="DNF",Tabulka412171820[[#This Row],[pořadí]]=" "),"-",TIME(Tabulka412171820[[#This Row],[hod]],Tabulka412171820[[#This Row],[min]],Tabulka412171820[[#This Row],[sek]]))</f>
        <v>-</v>
      </c>
      <c r="I48" s="96" t="str">
        <f>IF(ISBLANK(Tabulka412171820[[#This Row],[start. č.]]),"-",IF(Tabulka412171820[[#This Row],[příjmení a jméno]]="start. č. nebylo registrováno!","-",IF(VLOOKUP(Tabulka412171820[[#This Row],[start. č.]],'3. REGISTRACE'!B:G,6,0)=0,"-",VLOOKUP(Tabulka412171820[[#This Row],[start. č.]],'3. REGISTRACE'!B:G,6,0))))</f>
        <v>-</v>
      </c>
      <c r="J48" s="108"/>
      <c r="K48" s="109"/>
      <c r="L48" s="110"/>
      <c r="M48" s="68" t="str">
        <f>IF(AND(ISBLANK(J48),ISBLANK(K48),ISBLANK(L48)),"-",IF(H48&gt;=MAX(H$9:H50),"ok","chyba!!!"))</f>
        <v>-</v>
      </c>
    </row>
    <row r="49" spans="2:13">
      <c r="B49" s="94" t="str">
        <f t="shared" si="1"/>
        <v xml:space="preserve"> </v>
      </c>
      <c r="C49" s="69"/>
      <c r="D49" s="95" t="str">
        <f>IF(ISBLANK(Tabulka412171820[[#This Row],[start. č.]]),"-",IF(ISERROR(VLOOKUP(Tabulka412171820[[#This Row],[start. č.]],'3. REGISTRACE'!B:F,2,0)),"start. č. nebylo registrováno!",VLOOKUP(Tabulka412171820[[#This Row],[start. č.]],'3. REGISTRACE'!B:F,2,0)))</f>
        <v>-</v>
      </c>
      <c r="E49" s="96" t="str">
        <f>IF(ISBLANK(Tabulka412171820[[#This Row],[start. č.]]),"-",IF(ISERROR(VLOOKUP(Tabulka412171820[[#This Row],[start. č.]],'3. REGISTRACE'!B:F,3,0)),"-",VLOOKUP(Tabulka412171820[[#This Row],[start. č.]],'3. REGISTRACE'!B:F,3,0)))</f>
        <v>-</v>
      </c>
      <c r="F49" s="97" t="str">
        <f>IF(ISBLANK(Tabulka412171820[[#This Row],[start. č.]]),"-",IF(Tabulka412171820[[#This Row],[příjmení a jméno]]="start. č. nebylo registrováno!","-",IF(VLOOKUP(Tabulka412171820[[#This Row],[start. č.]],'3. REGISTRACE'!B:F,4,0)=0,"-",VLOOKUP(Tabulka412171820[[#This Row],[start. č.]],'3. REGISTRACE'!B:F,4,0))))</f>
        <v>-</v>
      </c>
      <c r="G49" s="96" t="str">
        <f>IF(ISBLANK(Tabulka412171820[[#This Row],[start. č.]]),"-",IF(Tabulka412171820[[#This Row],[příjmení a jméno]]="start. č. nebylo registrováno!","-",IF(VLOOKUP(Tabulka412171820[[#This Row],[start. č.]],'3. REGISTRACE'!B:F,5,0)=0,"-",VLOOKUP(Tabulka412171820[[#This Row],[start. č.]],'3. REGISTRACE'!B:F,5,0))))</f>
        <v>-</v>
      </c>
      <c r="H49" s="90" t="str">
        <f>IF(OR(Tabulka412171820[[#This Row],[pořadí]]="DNF",Tabulka412171820[[#This Row],[pořadí]]=" "),"-",TIME(Tabulka412171820[[#This Row],[hod]],Tabulka412171820[[#This Row],[min]],Tabulka412171820[[#This Row],[sek]]))</f>
        <v>-</v>
      </c>
      <c r="I49" s="96" t="str">
        <f>IF(ISBLANK(Tabulka412171820[[#This Row],[start. č.]]),"-",IF(Tabulka412171820[[#This Row],[příjmení a jméno]]="start. č. nebylo registrováno!","-",IF(VLOOKUP(Tabulka412171820[[#This Row],[start. č.]],'3. REGISTRACE'!B:G,6,0)=0,"-",VLOOKUP(Tabulka412171820[[#This Row],[start. č.]],'3. REGISTRACE'!B:G,6,0))))</f>
        <v>-</v>
      </c>
      <c r="J49" s="108"/>
      <c r="K49" s="109"/>
      <c r="L49" s="110"/>
      <c r="M49" s="68" t="str">
        <f>IF(AND(ISBLANK(J49),ISBLANK(K49),ISBLANK(L49)),"-",IF(H49&gt;=MAX(H$9:H51),"ok","chyba!!!"))</f>
        <v>-</v>
      </c>
    </row>
    <row r="50" spans="2:13">
      <c r="B50" s="94" t="str">
        <f t="shared" si="1"/>
        <v xml:space="preserve"> </v>
      </c>
      <c r="C50" s="69"/>
      <c r="D50" s="95" t="str">
        <f>IF(ISBLANK(Tabulka412171820[[#This Row],[start. č.]]),"-",IF(ISERROR(VLOOKUP(Tabulka412171820[[#This Row],[start. č.]],'3. REGISTRACE'!B:F,2,0)),"start. č. nebylo registrováno!",VLOOKUP(Tabulka412171820[[#This Row],[start. č.]],'3. REGISTRACE'!B:F,2,0)))</f>
        <v>-</v>
      </c>
      <c r="E50" s="96" t="str">
        <f>IF(ISBLANK(Tabulka412171820[[#This Row],[start. č.]]),"-",IF(ISERROR(VLOOKUP(Tabulka412171820[[#This Row],[start. č.]],'3. REGISTRACE'!B:F,3,0)),"-",VLOOKUP(Tabulka412171820[[#This Row],[start. č.]],'3. REGISTRACE'!B:F,3,0)))</f>
        <v>-</v>
      </c>
      <c r="F50" s="97" t="str">
        <f>IF(ISBLANK(Tabulka412171820[[#This Row],[start. č.]]),"-",IF(Tabulka412171820[[#This Row],[příjmení a jméno]]="start. č. nebylo registrováno!","-",IF(VLOOKUP(Tabulka412171820[[#This Row],[start. č.]],'3. REGISTRACE'!B:F,4,0)=0,"-",VLOOKUP(Tabulka412171820[[#This Row],[start. č.]],'3. REGISTRACE'!B:F,4,0))))</f>
        <v>-</v>
      </c>
      <c r="G50" s="96" t="str">
        <f>IF(ISBLANK(Tabulka412171820[[#This Row],[start. č.]]),"-",IF(Tabulka412171820[[#This Row],[příjmení a jméno]]="start. č. nebylo registrováno!","-",IF(VLOOKUP(Tabulka412171820[[#This Row],[start. č.]],'3. REGISTRACE'!B:F,5,0)=0,"-",VLOOKUP(Tabulka412171820[[#This Row],[start. č.]],'3. REGISTRACE'!B:F,5,0))))</f>
        <v>-</v>
      </c>
      <c r="H50" s="90" t="str">
        <f>IF(OR(Tabulka412171820[[#This Row],[pořadí]]="DNF",Tabulka412171820[[#This Row],[pořadí]]=" "),"-",TIME(Tabulka412171820[[#This Row],[hod]],Tabulka412171820[[#This Row],[min]],Tabulka412171820[[#This Row],[sek]]))</f>
        <v>-</v>
      </c>
      <c r="I50" s="96" t="str">
        <f>IF(ISBLANK(Tabulka412171820[[#This Row],[start. č.]]),"-",IF(Tabulka412171820[[#This Row],[příjmení a jméno]]="start. č. nebylo registrováno!","-",IF(VLOOKUP(Tabulka412171820[[#This Row],[start. č.]],'3. REGISTRACE'!B:G,6,0)=0,"-",VLOOKUP(Tabulka412171820[[#This Row],[start. č.]],'3. REGISTRACE'!B:G,6,0))))</f>
        <v>-</v>
      </c>
      <c r="J50" s="108"/>
      <c r="K50" s="109"/>
      <c r="L50" s="110"/>
      <c r="M50" s="68" t="str">
        <f>IF(AND(ISBLANK(J50),ISBLANK(K50),ISBLANK(L50)),"-",IF(H50&gt;=MAX(H$9:H52),"ok","chyba!!!"))</f>
        <v>-</v>
      </c>
    </row>
    <row r="51" spans="2:13">
      <c r="B51" s="94" t="str">
        <f t="shared" si="1"/>
        <v xml:space="preserve"> </v>
      </c>
      <c r="C51" s="69"/>
      <c r="D51" s="95" t="str">
        <f>IF(ISBLANK(Tabulka412171820[[#This Row],[start. č.]]),"-",IF(ISERROR(VLOOKUP(Tabulka412171820[[#This Row],[start. č.]],'3. REGISTRACE'!B:F,2,0)),"start. č. nebylo registrováno!",VLOOKUP(Tabulka412171820[[#This Row],[start. č.]],'3. REGISTRACE'!B:F,2,0)))</f>
        <v>-</v>
      </c>
      <c r="E51" s="96" t="str">
        <f>IF(ISBLANK(Tabulka412171820[[#This Row],[start. č.]]),"-",IF(ISERROR(VLOOKUP(Tabulka412171820[[#This Row],[start. č.]],'3. REGISTRACE'!B:F,3,0)),"-",VLOOKUP(Tabulka412171820[[#This Row],[start. č.]],'3. REGISTRACE'!B:F,3,0)))</f>
        <v>-</v>
      </c>
      <c r="F51" s="97" t="str">
        <f>IF(ISBLANK(Tabulka412171820[[#This Row],[start. č.]]),"-",IF(Tabulka412171820[[#This Row],[příjmení a jméno]]="start. č. nebylo registrováno!","-",IF(VLOOKUP(Tabulka412171820[[#This Row],[start. č.]],'3. REGISTRACE'!B:F,4,0)=0,"-",VLOOKUP(Tabulka412171820[[#This Row],[start. č.]],'3. REGISTRACE'!B:F,4,0))))</f>
        <v>-</v>
      </c>
      <c r="G51" s="96" t="str">
        <f>IF(ISBLANK(Tabulka412171820[[#This Row],[start. č.]]),"-",IF(Tabulka412171820[[#This Row],[příjmení a jméno]]="start. č. nebylo registrováno!","-",IF(VLOOKUP(Tabulka412171820[[#This Row],[start. č.]],'3. REGISTRACE'!B:F,5,0)=0,"-",VLOOKUP(Tabulka412171820[[#This Row],[start. č.]],'3. REGISTRACE'!B:F,5,0))))</f>
        <v>-</v>
      </c>
      <c r="H51" s="90" t="str">
        <f>IF(OR(Tabulka412171820[[#This Row],[pořadí]]="DNF",Tabulka412171820[[#This Row],[pořadí]]=" "),"-",TIME(Tabulka412171820[[#This Row],[hod]],Tabulka412171820[[#This Row],[min]],Tabulka412171820[[#This Row],[sek]]))</f>
        <v>-</v>
      </c>
      <c r="I51" s="96" t="str">
        <f>IF(ISBLANK(Tabulka412171820[[#This Row],[start. č.]]),"-",IF(Tabulka412171820[[#This Row],[příjmení a jméno]]="start. č. nebylo registrováno!","-",IF(VLOOKUP(Tabulka412171820[[#This Row],[start. č.]],'3. REGISTRACE'!B:G,6,0)=0,"-",VLOOKUP(Tabulka412171820[[#This Row],[start. č.]],'3. REGISTRACE'!B:G,6,0))))</f>
        <v>-</v>
      </c>
      <c r="J51" s="108"/>
      <c r="K51" s="109"/>
      <c r="L51" s="110"/>
      <c r="M51" s="68" t="str">
        <f>IF(AND(ISBLANK(J51),ISBLANK(K51),ISBLANK(L51)),"-",IF(H51&gt;=MAX(H$9:H53),"ok","chyba!!!"))</f>
        <v>-</v>
      </c>
    </row>
    <row r="52" spans="2:13">
      <c r="B52" s="94" t="str">
        <f t="shared" si="1"/>
        <v xml:space="preserve"> </v>
      </c>
      <c r="C52" s="69"/>
      <c r="D52" s="95" t="str">
        <f>IF(ISBLANK(Tabulka412171820[[#This Row],[start. č.]]),"-",IF(ISERROR(VLOOKUP(Tabulka412171820[[#This Row],[start. č.]],'3. REGISTRACE'!B:F,2,0)),"start. č. nebylo registrováno!",VLOOKUP(Tabulka412171820[[#This Row],[start. č.]],'3. REGISTRACE'!B:F,2,0)))</f>
        <v>-</v>
      </c>
      <c r="E52" s="96" t="str">
        <f>IF(ISBLANK(Tabulka412171820[[#This Row],[start. č.]]),"-",IF(ISERROR(VLOOKUP(Tabulka412171820[[#This Row],[start. č.]],'3. REGISTRACE'!B:F,3,0)),"-",VLOOKUP(Tabulka412171820[[#This Row],[start. č.]],'3. REGISTRACE'!B:F,3,0)))</f>
        <v>-</v>
      </c>
      <c r="F52" s="97" t="str">
        <f>IF(ISBLANK(Tabulka412171820[[#This Row],[start. č.]]),"-",IF(Tabulka412171820[[#This Row],[příjmení a jméno]]="start. č. nebylo registrováno!","-",IF(VLOOKUP(Tabulka412171820[[#This Row],[start. č.]],'3. REGISTRACE'!B:F,4,0)=0,"-",VLOOKUP(Tabulka412171820[[#This Row],[start. č.]],'3. REGISTRACE'!B:F,4,0))))</f>
        <v>-</v>
      </c>
      <c r="G52" s="96" t="str">
        <f>IF(ISBLANK(Tabulka412171820[[#This Row],[start. č.]]),"-",IF(Tabulka412171820[[#This Row],[příjmení a jméno]]="start. č. nebylo registrováno!","-",IF(VLOOKUP(Tabulka412171820[[#This Row],[start. č.]],'3. REGISTRACE'!B:F,5,0)=0,"-",VLOOKUP(Tabulka412171820[[#This Row],[start. č.]],'3. REGISTRACE'!B:F,5,0))))</f>
        <v>-</v>
      </c>
      <c r="H52" s="90" t="str">
        <f>IF(OR(Tabulka412171820[[#This Row],[pořadí]]="DNF",Tabulka412171820[[#This Row],[pořadí]]=" "),"-",TIME(Tabulka412171820[[#This Row],[hod]],Tabulka412171820[[#This Row],[min]],Tabulka412171820[[#This Row],[sek]]))</f>
        <v>-</v>
      </c>
      <c r="I52" s="96" t="str">
        <f>IF(ISBLANK(Tabulka412171820[[#This Row],[start. č.]]),"-",IF(Tabulka412171820[[#This Row],[příjmení a jméno]]="start. č. nebylo registrováno!","-",IF(VLOOKUP(Tabulka412171820[[#This Row],[start. č.]],'3. REGISTRACE'!B:G,6,0)=0,"-",VLOOKUP(Tabulka412171820[[#This Row],[start. č.]],'3. REGISTRACE'!B:G,6,0))))</f>
        <v>-</v>
      </c>
      <c r="J52" s="108"/>
      <c r="K52" s="109"/>
      <c r="L52" s="110"/>
      <c r="M52" s="68" t="str">
        <f>IF(AND(ISBLANK(J52),ISBLANK(K52),ISBLANK(L52)),"-",IF(H52&gt;=MAX(H$9:H54),"ok","chyba!!!"))</f>
        <v>-</v>
      </c>
    </row>
    <row r="53" spans="2:13">
      <c r="B53" s="94" t="str">
        <f t="shared" si="1"/>
        <v xml:space="preserve"> </v>
      </c>
      <c r="C53" s="69"/>
      <c r="D53" s="95" t="str">
        <f>IF(ISBLANK(Tabulka412171820[[#This Row],[start. č.]]),"-",IF(ISERROR(VLOOKUP(Tabulka412171820[[#This Row],[start. č.]],'3. REGISTRACE'!B:F,2,0)),"start. č. nebylo registrováno!",VLOOKUP(Tabulka412171820[[#This Row],[start. č.]],'3. REGISTRACE'!B:F,2,0)))</f>
        <v>-</v>
      </c>
      <c r="E53" s="96" t="str">
        <f>IF(ISBLANK(Tabulka412171820[[#This Row],[start. č.]]),"-",IF(ISERROR(VLOOKUP(Tabulka412171820[[#This Row],[start. č.]],'3. REGISTRACE'!B:F,3,0)),"-",VLOOKUP(Tabulka412171820[[#This Row],[start. č.]],'3. REGISTRACE'!B:F,3,0)))</f>
        <v>-</v>
      </c>
      <c r="F53" s="97" t="str">
        <f>IF(ISBLANK(Tabulka412171820[[#This Row],[start. č.]]),"-",IF(Tabulka412171820[[#This Row],[příjmení a jméno]]="start. č. nebylo registrováno!","-",IF(VLOOKUP(Tabulka412171820[[#This Row],[start. č.]],'3. REGISTRACE'!B:F,4,0)=0,"-",VLOOKUP(Tabulka412171820[[#This Row],[start. č.]],'3. REGISTRACE'!B:F,4,0))))</f>
        <v>-</v>
      </c>
      <c r="G53" s="96" t="str">
        <f>IF(ISBLANK(Tabulka412171820[[#This Row],[start. č.]]),"-",IF(Tabulka412171820[[#This Row],[příjmení a jméno]]="start. č. nebylo registrováno!","-",IF(VLOOKUP(Tabulka412171820[[#This Row],[start. č.]],'3. REGISTRACE'!B:F,5,0)=0,"-",VLOOKUP(Tabulka412171820[[#This Row],[start. č.]],'3. REGISTRACE'!B:F,5,0))))</f>
        <v>-</v>
      </c>
      <c r="H53" s="90" t="str">
        <f>IF(OR(Tabulka412171820[[#This Row],[pořadí]]="DNF",Tabulka412171820[[#This Row],[pořadí]]=" "),"-",TIME(Tabulka412171820[[#This Row],[hod]],Tabulka412171820[[#This Row],[min]],Tabulka412171820[[#This Row],[sek]]))</f>
        <v>-</v>
      </c>
      <c r="I53" s="96" t="str">
        <f>IF(ISBLANK(Tabulka412171820[[#This Row],[start. č.]]),"-",IF(Tabulka412171820[[#This Row],[příjmení a jméno]]="start. č. nebylo registrováno!","-",IF(VLOOKUP(Tabulka412171820[[#This Row],[start. č.]],'3. REGISTRACE'!B:G,6,0)=0,"-",VLOOKUP(Tabulka412171820[[#This Row],[start. č.]],'3. REGISTRACE'!B:G,6,0))))</f>
        <v>-</v>
      </c>
      <c r="J53" s="108"/>
      <c r="K53" s="109"/>
      <c r="L53" s="110"/>
      <c r="M53" s="68" t="str">
        <f>IF(AND(ISBLANK(J53),ISBLANK(K53),ISBLANK(L53)),"-",IF(H53&gt;=MAX(H$9:H55),"ok","chyba!!!"))</f>
        <v>-</v>
      </c>
    </row>
    <row r="54" spans="2:13">
      <c r="B54" s="94" t="str">
        <f t="shared" si="1"/>
        <v xml:space="preserve"> </v>
      </c>
      <c r="C54" s="69"/>
      <c r="D54" s="95" t="str">
        <f>IF(ISBLANK(Tabulka412171820[[#This Row],[start. č.]]),"-",IF(ISERROR(VLOOKUP(Tabulka412171820[[#This Row],[start. č.]],'3. REGISTRACE'!B:F,2,0)),"start. č. nebylo registrováno!",VLOOKUP(Tabulka412171820[[#This Row],[start. č.]],'3. REGISTRACE'!B:F,2,0)))</f>
        <v>-</v>
      </c>
      <c r="E54" s="96" t="str">
        <f>IF(ISBLANK(Tabulka412171820[[#This Row],[start. č.]]),"-",IF(ISERROR(VLOOKUP(Tabulka412171820[[#This Row],[start. č.]],'3. REGISTRACE'!B:F,3,0)),"-",VLOOKUP(Tabulka412171820[[#This Row],[start. č.]],'3. REGISTRACE'!B:F,3,0)))</f>
        <v>-</v>
      </c>
      <c r="F54" s="97" t="str">
        <f>IF(ISBLANK(Tabulka412171820[[#This Row],[start. č.]]),"-",IF(Tabulka412171820[[#This Row],[příjmení a jméno]]="start. č. nebylo registrováno!","-",IF(VLOOKUP(Tabulka412171820[[#This Row],[start. č.]],'3. REGISTRACE'!B:F,4,0)=0,"-",VLOOKUP(Tabulka412171820[[#This Row],[start. č.]],'3. REGISTRACE'!B:F,4,0))))</f>
        <v>-</v>
      </c>
      <c r="G54" s="96" t="str">
        <f>IF(ISBLANK(Tabulka412171820[[#This Row],[start. č.]]),"-",IF(Tabulka412171820[[#This Row],[příjmení a jméno]]="start. č. nebylo registrováno!","-",IF(VLOOKUP(Tabulka412171820[[#This Row],[start. č.]],'3. REGISTRACE'!B:F,5,0)=0,"-",VLOOKUP(Tabulka412171820[[#This Row],[start. č.]],'3. REGISTRACE'!B:F,5,0))))</f>
        <v>-</v>
      </c>
      <c r="H54" s="90" t="str">
        <f>IF(OR(Tabulka412171820[[#This Row],[pořadí]]="DNF",Tabulka412171820[[#This Row],[pořadí]]=" "),"-",TIME(Tabulka412171820[[#This Row],[hod]],Tabulka412171820[[#This Row],[min]],Tabulka412171820[[#This Row],[sek]]))</f>
        <v>-</v>
      </c>
      <c r="I54" s="96" t="str">
        <f>IF(ISBLANK(Tabulka412171820[[#This Row],[start. č.]]),"-",IF(Tabulka412171820[[#This Row],[příjmení a jméno]]="start. č. nebylo registrováno!","-",IF(VLOOKUP(Tabulka412171820[[#This Row],[start. č.]],'3. REGISTRACE'!B:G,6,0)=0,"-",VLOOKUP(Tabulka412171820[[#This Row],[start. č.]],'3. REGISTRACE'!B:G,6,0))))</f>
        <v>-</v>
      </c>
      <c r="J54" s="108"/>
      <c r="K54" s="109"/>
      <c r="L54" s="110"/>
      <c r="M54" s="68" t="str">
        <f>IF(AND(ISBLANK(J54),ISBLANK(K54),ISBLANK(L54)),"-",IF(H54&gt;=MAX(H$9:H56),"ok","chyba!!!"))</f>
        <v>-</v>
      </c>
    </row>
    <row r="55" spans="2:13">
      <c r="B55" s="94" t="str">
        <f t="shared" si="1"/>
        <v xml:space="preserve"> </v>
      </c>
      <c r="C55" s="69"/>
      <c r="D55" s="95" t="str">
        <f>IF(ISBLANK(Tabulka412171820[[#This Row],[start. č.]]),"-",IF(ISERROR(VLOOKUP(Tabulka412171820[[#This Row],[start. č.]],'3. REGISTRACE'!B:F,2,0)),"start. č. nebylo registrováno!",VLOOKUP(Tabulka412171820[[#This Row],[start. č.]],'3. REGISTRACE'!B:F,2,0)))</f>
        <v>-</v>
      </c>
      <c r="E55" s="96" t="str">
        <f>IF(ISBLANK(Tabulka412171820[[#This Row],[start. č.]]),"-",IF(ISERROR(VLOOKUP(Tabulka412171820[[#This Row],[start. č.]],'3. REGISTRACE'!B:F,3,0)),"-",VLOOKUP(Tabulka412171820[[#This Row],[start. č.]],'3. REGISTRACE'!B:F,3,0)))</f>
        <v>-</v>
      </c>
      <c r="F55" s="97" t="str">
        <f>IF(ISBLANK(Tabulka412171820[[#This Row],[start. č.]]),"-",IF(Tabulka412171820[[#This Row],[příjmení a jméno]]="start. č. nebylo registrováno!","-",IF(VLOOKUP(Tabulka412171820[[#This Row],[start. č.]],'3. REGISTRACE'!B:F,4,0)=0,"-",VLOOKUP(Tabulka412171820[[#This Row],[start. č.]],'3. REGISTRACE'!B:F,4,0))))</f>
        <v>-</v>
      </c>
      <c r="G55" s="96" t="str">
        <f>IF(ISBLANK(Tabulka412171820[[#This Row],[start. č.]]),"-",IF(Tabulka412171820[[#This Row],[příjmení a jméno]]="start. č. nebylo registrováno!","-",IF(VLOOKUP(Tabulka412171820[[#This Row],[start. č.]],'3. REGISTRACE'!B:F,5,0)=0,"-",VLOOKUP(Tabulka412171820[[#This Row],[start. č.]],'3. REGISTRACE'!B:F,5,0))))</f>
        <v>-</v>
      </c>
      <c r="H55" s="90" t="str">
        <f>IF(OR(Tabulka412171820[[#This Row],[pořadí]]="DNF",Tabulka412171820[[#This Row],[pořadí]]=" "),"-",TIME(Tabulka412171820[[#This Row],[hod]],Tabulka412171820[[#This Row],[min]],Tabulka412171820[[#This Row],[sek]]))</f>
        <v>-</v>
      </c>
      <c r="I55" s="96" t="str">
        <f>IF(ISBLANK(Tabulka412171820[[#This Row],[start. č.]]),"-",IF(Tabulka412171820[[#This Row],[příjmení a jméno]]="start. č. nebylo registrováno!","-",IF(VLOOKUP(Tabulka412171820[[#This Row],[start. č.]],'3. REGISTRACE'!B:G,6,0)=0,"-",VLOOKUP(Tabulka412171820[[#This Row],[start. č.]],'3. REGISTRACE'!B:G,6,0))))</f>
        <v>-</v>
      </c>
      <c r="J55" s="108"/>
      <c r="K55" s="109"/>
      <c r="L55" s="110"/>
      <c r="M55" s="68" t="str">
        <f>IF(AND(ISBLANK(J55),ISBLANK(K55),ISBLANK(L55)),"-",IF(H55&gt;=MAX(H$9:H57),"ok","chyba!!!"))</f>
        <v>-</v>
      </c>
    </row>
    <row r="56" spans="2:13">
      <c r="B56" s="94" t="str">
        <f t="shared" si="1"/>
        <v xml:space="preserve"> </v>
      </c>
      <c r="C56" s="69"/>
      <c r="D56" s="95" t="str">
        <f>IF(ISBLANK(Tabulka412171820[[#This Row],[start. č.]]),"-",IF(ISERROR(VLOOKUP(Tabulka412171820[[#This Row],[start. č.]],'3. REGISTRACE'!B:F,2,0)),"start. č. nebylo registrováno!",VLOOKUP(Tabulka412171820[[#This Row],[start. č.]],'3. REGISTRACE'!B:F,2,0)))</f>
        <v>-</v>
      </c>
      <c r="E56" s="96" t="str">
        <f>IF(ISBLANK(Tabulka412171820[[#This Row],[start. č.]]),"-",IF(ISERROR(VLOOKUP(Tabulka412171820[[#This Row],[start. č.]],'3. REGISTRACE'!B:F,3,0)),"-",VLOOKUP(Tabulka412171820[[#This Row],[start. č.]],'3. REGISTRACE'!B:F,3,0)))</f>
        <v>-</v>
      </c>
      <c r="F56" s="97" t="str">
        <f>IF(ISBLANK(Tabulka412171820[[#This Row],[start. č.]]),"-",IF(Tabulka412171820[[#This Row],[příjmení a jméno]]="start. č. nebylo registrováno!","-",IF(VLOOKUP(Tabulka412171820[[#This Row],[start. č.]],'3. REGISTRACE'!B:F,4,0)=0,"-",VLOOKUP(Tabulka412171820[[#This Row],[start. č.]],'3. REGISTRACE'!B:F,4,0))))</f>
        <v>-</v>
      </c>
      <c r="G56" s="96" t="str">
        <f>IF(ISBLANK(Tabulka412171820[[#This Row],[start. č.]]),"-",IF(Tabulka412171820[[#This Row],[příjmení a jméno]]="start. č. nebylo registrováno!","-",IF(VLOOKUP(Tabulka412171820[[#This Row],[start. č.]],'3. REGISTRACE'!B:F,5,0)=0,"-",VLOOKUP(Tabulka412171820[[#This Row],[start. č.]],'3. REGISTRACE'!B:F,5,0))))</f>
        <v>-</v>
      </c>
      <c r="H56" s="90" t="str">
        <f>IF(OR(Tabulka412171820[[#This Row],[pořadí]]="DNF",Tabulka412171820[[#This Row],[pořadí]]=" "),"-",TIME(Tabulka412171820[[#This Row],[hod]],Tabulka412171820[[#This Row],[min]],Tabulka412171820[[#This Row],[sek]]))</f>
        <v>-</v>
      </c>
      <c r="I56" s="96" t="str">
        <f>IF(ISBLANK(Tabulka412171820[[#This Row],[start. č.]]),"-",IF(Tabulka412171820[[#This Row],[příjmení a jméno]]="start. č. nebylo registrováno!","-",IF(VLOOKUP(Tabulka412171820[[#This Row],[start. č.]],'3. REGISTRACE'!B:G,6,0)=0,"-",VLOOKUP(Tabulka412171820[[#This Row],[start. č.]],'3. REGISTRACE'!B:G,6,0))))</f>
        <v>-</v>
      </c>
      <c r="J56" s="108"/>
      <c r="K56" s="109"/>
      <c r="L56" s="110"/>
      <c r="M56" s="68" t="str">
        <f>IF(AND(ISBLANK(J56),ISBLANK(K56),ISBLANK(L56)),"-",IF(H56&gt;=MAX(H$9:H58),"ok","chyba!!!"))</f>
        <v>-</v>
      </c>
    </row>
    <row r="57" spans="2:13">
      <c r="B57" s="94" t="str">
        <f t="shared" si="1"/>
        <v xml:space="preserve"> </v>
      </c>
      <c r="C57" s="69"/>
      <c r="D57" s="95" t="str">
        <f>IF(ISBLANK(Tabulka412171820[[#This Row],[start. č.]]),"-",IF(ISERROR(VLOOKUP(Tabulka412171820[[#This Row],[start. č.]],'3. REGISTRACE'!B:F,2,0)),"start. č. nebylo registrováno!",VLOOKUP(Tabulka412171820[[#This Row],[start. č.]],'3. REGISTRACE'!B:F,2,0)))</f>
        <v>-</v>
      </c>
      <c r="E57" s="96" t="str">
        <f>IF(ISBLANK(Tabulka412171820[[#This Row],[start. č.]]),"-",IF(ISERROR(VLOOKUP(Tabulka412171820[[#This Row],[start. č.]],'3. REGISTRACE'!B:F,3,0)),"-",VLOOKUP(Tabulka412171820[[#This Row],[start. č.]],'3. REGISTRACE'!B:F,3,0)))</f>
        <v>-</v>
      </c>
      <c r="F57" s="97" t="str">
        <f>IF(ISBLANK(Tabulka412171820[[#This Row],[start. č.]]),"-",IF(Tabulka412171820[[#This Row],[příjmení a jméno]]="start. č. nebylo registrováno!","-",IF(VLOOKUP(Tabulka412171820[[#This Row],[start. č.]],'3. REGISTRACE'!B:F,4,0)=0,"-",VLOOKUP(Tabulka412171820[[#This Row],[start. č.]],'3. REGISTRACE'!B:F,4,0))))</f>
        <v>-</v>
      </c>
      <c r="G57" s="96" t="str">
        <f>IF(ISBLANK(Tabulka412171820[[#This Row],[start. č.]]),"-",IF(Tabulka412171820[[#This Row],[příjmení a jméno]]="start. č. nebylo registrováno!","-",IF(VLOOKUP(Tabulka412171820[[#This Row],[start. č.]],'3. REGISTRACE'!B:F,5,0)=0,"-",VLOOKUP(Tabulka412171820[[#This Row],[start. č.]],'3. REGISTRACE'!B:F,5,0))))</f>
        <v>-</v>
      </c>
      <c r="H57" s="90" t="str">
        <f>IF(OR(Tabulka412171820[[#This Row],[pořadí]]="DNF",Tabulka412171820[[#This Row],[pořadí]]=" "),"-",TIME(Tabulka412171820[[#This Row],[hod]],Tabulka412171820[[#This Row],[min]],Tabulka412171820[[#This Row],[sek]]))</f>
        <v>-</v>
      </c>
      <c r="I57" s="96" t="str">
        <f>IF(ISBLANK(Tabulka412171820[[#This Row],[start. č.]]),"-",IF(Tabulka412171820[[#This Row],[příjmení a jméno]]="start. č. nebylo registrováno!","-",IF(VLOOKUP(Tabulka412171820[[#This Row],[start. č.]],'3. REGISTRACE'!B:G,6,0)=0,"-",VLOOKUP(Tabulka412171820[[#This Row],[start. č.]],'3. REGISTRACE'!B:G,6,0))))</f>
        <v>-</v>
      </c>
      <c r="J57" s="108"/>
      <c r="K57" s="109"/>
      <c r="L57" s="110"/>
      <c r="M57" s="68" t="str">
        <f>IF(AND(ISBLANK(J57),ISBLANK(K57),ISBLANK(L57)),"-",IF(H57&gt;=MAX(H$9:H59),"ok","chyba!!!"))</f>
        <v>-</v>
      </c>
    </row>
    <row r="58" spans="2:13">
      <c r="B58" s="94" t="str">
        <f t="shared" si="1"/>
        <v xml:space="preserve"> </v>
      </c>
      <c r="C58" s="69"/>
      <c r="D58" s="95" t="str">
        <f>IF(ISBLANK(Tabulka412171820[[#This Row],[start. č.]]),"-",IF(ISERROR(VLOOKUP(Tabulka412171820[[#This Row],[start. č.]],'3. REGISTRACE'!B:F,2,0)),"start. č. nebylo registrováno!",VLOOKUP(Tabulka412171820[[#This Row],[start. č.]],'3. REGISTRACE'!B:F,2,0)))</f>
        <v>-</v>
      </c>
      <c r="E58" s="96" t="str">
        <f>IF(ISBLANK(Tabulka412171820[[#This Row],[start. č.]]),"-",IF(ISERROR(VLOOKUP(Tabulka412171820[[#This Row],[start. č.]],'3. REGISTRACE'!B:F,3,0)),"-",VLOOKUP(Tabulka412171820[[#This Row],[start. č.]],'3. REGISTRACE'!B:F,3,0)))</f>
        <v>-</v>
      </c>
      <c r="F58" s="97" t="str">
        <f>IF(ISBLANK(Tabulka412171820[[#This Row],[start. č.]]),"-",IF(Tabulka412171820[[#This Row],[příjmení a jméno]]="start. č. nebylo registrováno!","-",IF(VLOOKUP(Tabulka412171820[[#This Row],[start. č.]],'3. REGISTRACE'!B:F,4,0)=0,"-",VLOOKUP(Tabulka412171820[[#This Row],[start. č.]],'3. REGISTRACE'!B:F,4,0))))</f>
        <v>-</v>
      </c>
      <c r="G58" s="96" t="str">
        <f>IF(ISBLANK(Tabulka412171820[[#This Row],[start. č.]]),"-",IF(Tabulka412171820[[#This Row],[příjmení a jméno]]="start. č. nebylo registrováno!","-",IF(VLOOKUP(Tabulka412171820[[#This Row],[start. č.]],'3. REGISTRACE'!B:F,5,0)=0,"-",VLOOKUP(Tabulka412171820[[#This Row],[start. č.]],'3. REGISTRACE'!B:F,5,0))))</f>
        <v>-</v>
      </c>
      <c r="H58" s="90" t="str">
        <f>IF(OR(Tabulka412171820[[#This Row],[pořadí]]="DNF",Tabulka412171820[[#This Row],[pořadí]]=" "),"-",TIME(Tabulka412171820[[#This Row],[hod]],Tabulka412171820[[#This Row],[min]],Tabulka412171820[[#This Row],[sek]]))</f>
        <v>-</v>
      </c>
      <c r="I58" s="96" t="str">
        <f>IF(ISBLANK(Tabulka412171820[[#This Row],[start. č.]]),"-",IF(Tabulka412171820[[#This Row],[příjmení a jméno]]="start. č. nebylo registrováno!","-",IF(VLOOKUP(Tabulka412171820[[#This Row],[start. č.]],'3. REGISTRACE'!B:G,6,0)=0,"-",VLOOKUP(Tabulka412171820[[#This Row],[start. č.]],'3. REGISTRACE'!B:G,6,0))))</f>
        <v>-</v>
      </c>
      <c r="J58" s="108"/>
      <c r="K58" s="109"/>
      <c r="L58" s="110"/>
      <c r="M58" s="68" t="str">
        <f>IF(AND(ISBLANK(J58),ISBLANK(K58),ISBLANK(L58)),"-",IF(H58&gt;=MAX(H$9:H60),"ok","chyba!!!"))</f>
        <v>-</v>
      </c>
    </row>
    <row r="59" spans="2:13">
      <c r="B59" s="94" t="str">
        <f t="shared" si="1"/>
        <v xml:space="preserve"> </v>
      </c>
      <c r="C59" s="69"/>
      <c r="D59" s="95" t="str">
        <f>IF(ISBLANK(Tabulka412171820[[#This Row],[start. č.]]),"-",IF(ISERROR(VLOOKUP(Tabulka412171820[[#This Row],[start. č.]],'3. REGISTRACE'!B:F,2,0)),"start. č. nebylo registrováno!",VLOOKUP(Tabulka412171820[[#This Row],[start. č.]],'3. REGISTRACE'!B:F,2,0)))</f>
        <v>-</v>
      </c>
      <c r="E59" s="96" t="str">
        <f>IF(ISBLANK(Tabulka412171820[[#This Row],[start. č.]]),"-",IF(ISERROR(VLOOKUP(Tabulka412171820[[#This Row],[start. č.]],'3. REGISTRACE'!B:F,3,0)),"-",VLOOKUP(Tabulka412171820[[#This Row],[start. č.]],'3. REGISTRACE'!B:F,3,0)))</f>
        <v>-</v>
      </c>
      <c r="F59" s="97" t="str">
        <f>IF(ISBLANK(Tabulka412171820[[#This Row],[start. č.]]),"-",IF(Tabulka412171820[[#This Row],[příjmení a jméno]]="start. č. nebylo registrováno!","-",IF(VLOOKUP(Tabulka412171820[[#This Row],[start. č.]],'3. REGISTRACE'!B:F,4,0)=0,"-",VLOOKUP(Tabulka412171820[[#This Row],[start. č.]],'3. REGISTRACE'!B:F,4,0))))</f>
        <v>-</v>
      </c>
      <c r="G59" s="96" t="str">
        <f>IF(ISBLANK(Tabulka412171820[[#This Row],[start. č.]]),"-",IF(Tabulka412171820[[#This Row],[příjmení a jméno]]="start. č. nebylo registrováno!","-",IF(VLOOKUP(Tabulka412171820[[#This Row],[start. č.]],'3. REGISTRACE'!B:F,5,0)=0,"-",VLOOKUP(Tabulka412171820[[#This Row],[start. č.]],'3. REGISTRACE'!B:F,5,0))))</f>
        <v>-</v>
      </c>
      <c r="H59" s="90" t="str">
        <f>IF(OR(Tabulka412171820[[#This Row],[pořadí]]="DNF",Tabulka412171820[[#This Row],[pořadí]]=" "),"-",TIME(Tabulka412171820[[#This Row],[hod]],Tabulka412171820[[#This Row],[min]],Tabulka412171820[[#This Row],[sek]]))</f>
        <v>-</v>
      </c>
      <c r="I59" s="96" t="str">
        <f>IF(ISBLANK(Tabulka412171820[[#This Row],[start. č.]]),"-",IF(Tabulka412171820[[#This Row],[příjmení a jméno]]="start. č. nebylo registrováno!","-",IF(VLOOKUP(Tabulka412171820[[#This Row],[start. č.]],'3. REGISTRACE'!B:G,6,0)=0,"-",VLOOKUP(Tabulka412171820[[#This Row],[start. č.]],'3. REGISTRACE'!B:G,6,0))))</f>
        <v>-</v>
      </c>
      <c r="J59" s="108"/>
      <c r="K59" s="109"/>
      <c r="L59" s="110"/>
      <c r="M59" s="68" t="str">
        <f>IF(AND(ISBLANK(J59),ISBLANK(K59),ISBLANK(L59)),"-",IF(H59&gt;=MAX(H$9:H61),"ok","chyba!!!"))</f>
        <v>-</v>
      </c>
    </row>
    <row r="60" spans="2:13">
      <c r="B60" s="94" t="str">
        <f t="shared" si="1"/>
        <v xml:space="preserve"> </v>
      </c>
      <c r="C60" s="69"/>
      <c r="D60" s="95" t="str">
        <f>IF(ISBLANK(Tabulka412171820[[#This Row],[start. č.]]),"-",IF(ISERROR(VLOOKUP(Tabulka412171820[[#This Row],[start. č.]],'3. REGISTRACE'!B:F,2,0)),"start. č. nebylo registrováno!",VLOOKUP(Tabulka412171820[[#This Row],[start. č.]],'3. REGISTRACE'!B:F,2,0)))</f>
        <v>-</v>
      </c>
      <c r="E60" s="96" t="str">
        <f>IF(ISBLANK(Tabulka412171820[[#This Row],[start. č.]]),"-",IF(ISERROR(VLOOKUP(Tabulka412171820[[#This Row],[start. č.]],'3. REGISTRACE'!B:F,3,0)),"-",VLOOKUP(Tabulka412171820[[#This Row],[start. č.]],'3. REGISTRACE'!B:F,3,0)))</f>
        <v>-</v>
      </c>
      <c r="F60" s="97" t="str">
        <f>IF(ISBLANK(Tabulka412171820[[#This Row],[start. č.]]),"-",IF(Tabulka412171820[[#This Row],[příjmení a jméno]]="start. č. nebylo registrováno!","-",IF(VLOOKUP(Tabulka412171820[[#This Row],[start. č.]],'3. REGISTRACE'!B:F,4,0)=0,"-",VLOOKUP(Tabulka412171820[[#This Row],[start. č.]],'3. REGISTRACE'!B:F,4,0))))</f>
        <v>-</v>
      </c>
      <c r="G60" s="96" t="str">
        <f>IF(ISBLANK(Tabulka412171820[[#This Row],[start. č.]]),"-",IF(Tabulka412171820[[#This Row],[příjmení a jméno]]="start. č. nebylo registrováno!","-",IF(VLOOKUP(Tabulka412171820[[#This Row],[start. č.]],'3. REGISTRACE'!B:F,5,0)=0,"-",VLOOKUP(Tabulka412171820[[#This Row],[start. č.]],'3. REGISTRACE'!B:F,5,0))))</f>
        <v>-</v>
      </c>
      <c r="H60" s="90" t="str">
        <f>IF(OR(Tabulka412171820[[#This Row],[pořadí]]="DNF",Tabulka412171820[[#This Row],[pořadí]]=" "),"-",TIME(Tabulka412171820[[#This Row],[hod]],Tabulka412171820[[#This Row],[min]],Tabulka412171820[[#This Row],[sek]]))</f>
        <v>-</v>
      </c>
      <c r="I60" s="96" t="str">
        <f>IF(ISBLANK(Tabulka412171820[[#This Row],[start. č.]]),"-",IF(Tabulka412171820[[#This Row],[příjmení a jméno]]="start. č. nebylo registrováno!","-",IF(VLOOKUP(Tabulka412171820[[#This Row],[start. č.]],'3. REGISTRACE'!B:G,6,0)=0,"-",VLOOKUP(Tabulka412171820[[#This Row],[start. č.]],'3. REGISTRACE'!B:G,6,0))))</f>
        <v>-</v>
      </c>
      <c r="J60" s="108"/>
      <c r="K60" s="109"/>
      <c r="L60" s="110"/>
      <c r="M60" s="68" t="str">
        <f>IF(AND(ISBLANK(J60),ISBLANK(K60),ISBLANK(L60)),"-",IF(H60&gt;=MAX(H$9:H62),"ok","chyba!!!"))</f>
        <v>-</v>
      </c>
    </row>
    <row r="61" spans="2:13">
      <c r="B61" s="94" t="str">
        <f t="shared" si="1"/>
        <v xml:space="preserve"> </v>
      </c>
      <c r="C61" s="69"/>
      <c r="D61" s="95" t="str">
        <f>IF(ISBLANK(Tabulka412171820[[#This Row],[start. č.]]),"-",IF(ISERROR(VLOOKUP(Tabulka412171820[[#This Row],[start. č.]],'3. REGISTRACE'!B:F,2,0)),"start. č. nebylo registrováno!",VLOOKUP(Tabulka412171820[[#This Row],[start. č.]],'3. REGISTRACE'!B:F,2,0)))</f>
        <v>-</v>
      </c>
      <c r="E61" s="96" t="str">
        <f>IF(ISBLANK(Tabulka412171820[[#This Row],[start. č.]]),"-",IF(ISERROR(VLOOKUP(Tabulka412171820[[#This Row],[start. č.]],'3. REGISTRACE'!B:F,3,0)),"-",VLOOKUP(Tabulka412171820[[#This Row],[start. č.]],'3. REGISTRACE'!B:F,3,0)))</f>
        <v>-</v>
      </c>
      <c r="F61" s="97" t="str">
        <f>IF(ISBLANK(Tabulka412171820[[#This Row],[start. č.]]),"-",IF(Tabulka412171820[[#This Row],[příjmení a jméno]]="start. č. nebylo registrováno!","-",IF(VLOOKUP(Tabulka412171820[[#This Row],[start. č.]],'3. REGISTRACE'!B:F,4,0)=0,"-",VLOOKUP(Tabulka412171820[[#This Row],[start. č.]],'3. REGISTRACE'!B:F,4,0))))</f>
        <v>-</v>
      </c>
      <c r="G61" s="96" t="str">
        <f>IF(ISBLANK(Tabulka412171820[[#This Row],[start. č.]]),"-",IF(Tabulka412171820[[#This Row],[příjmení a jméno]]="start. č. nebylo registrováno!","-",IF(VLOOKUP(Tabulka412171820[[#This Row],[start. č.]],'3. REGISTRACE'!B:F,5,0)=0,"-",VLOOKUP(Tabulka412171820[[#This Row],[start. č.]],'3. REGISTRACE'!B:F,5,0))))</f>
        <v>-</v>
      </c>
      <c r="H61" s="90" t="str">
        <f>IF(OR(Tabulka412171820[[#This Row],[pořadí]]="DNF",Tabulka412171820[[#This Row],[pořadí]]=" "),"-",TIME(Tabulka412171820[[#This Row],[hod]],Tabulka412171820[[#This Row],[min]],Tabulka412171820[[#This Row],[sek]]))</f>
        <v>-</v>
      </c>
      <c r="I61" s="96" t="str">
        <f>IF(ISBLANK(Tabulka412171820[[#This Row],[start. č.]]),"-",IF(Tabulka412171820[[#This Row],[příjmení a jméno]]="start. č. nebylo registrováno!","-",IF(VLOOKUP(Tabulka412171820[[#This Row],[start. č.]],'3. REGISTRACE'!B:G,6,0)=0,"-",VLOOKUP(Tabulka412171820[[#This Row],[start. č.]],'3. REGISTRACE'!B:G,6,0))))</f>
        <v>-</v>
      </c>
      <c r="J61" s="108"/>
      <c r="K61" s="109"/>
      <c r="L61" s="110"/>
      <c r="M61" s="68" t="str">
        <f>IF(AND(ISBLANK(J61),ISBLANK(K61),ISBLANK(L61)),"-",IF(H61&gt;=MAX(H$9:H63),"ok","chyba!!!"))</f>
        <v>-</v>
      </c>
    </row>
    <row r="62" spans="2:13">
      <c r="B62" s="94" t="str">
        <f t="shared" si="1"/>
        <v xml:space="preserve"> </v>
      </c>
      <c r="C62" s="69"/>
      <c r="D62" s="95" t="str">
        <f>IF(ISBLANK(Tabulka412171820[[#This Row],[start. č.]]),"-",IF(ISERROR(VLOOKUP(Tabulka412171820[[#This Row],[start. č.]],'3. REGISTRACE'!B:F,2,0)),"start. č. nebylo registrováno!",VLOOKUP(Tabulka412171820[[#This Row],[start. č.]],'3. REGISTRACE'!B:F,2,0)))</f>
        <v>-</v>
      </c>
      <c r="E62" s="96" t="str">
        <f>IF(ISBLANK(Tabulka412171820[[#This Row],[start. č.]]),"-",IF(ISERROR(VLOOKUP(Tabulka412171820[[#This Row],[start. č.]],'3. REGISTRACE'!B:F,3,0)),"-",VLOOKUP(Tabulka412171820[[#This Row],[start. č.]],'3. REGISTRACE'!B:F,3,0)))</f>
        <v>-</v>
      </c>
      <c r="F62" s="97" t="str">
        <f>IF(ISBLANK(Tabulka412171820[[#This Row],[start. č.]]),"-",IF(Tabulka412171820[[#This Row],[příjmení a jméno]]="start. č. nebylo registrováno!","-",IF(VLOOKUP(Tabulka412171820[[#This Row],[start. č.]],'3. REGISTRACE'!B:F,4,0)=0,"-",VLOOKUP(Tabulka412171820[[#This Row],[start. č.]],'3. REGISTRACE'!B:F,4,0))))</f>
        <v>-</v>
      </c>
      <c r="G62" s="96" t="str">
        <f>IF(ISBLANK(Tabulka412171820[[#This Row],[start. č.]]),"-",IF(Tabulka412171820[[#This Row],[příjmení a jméno]]="start. č. nebylo registrováno!","-",IF(VLOOKUP(Tabulka412171820[[#This Row],[start. č.]],'3. REGISTRACE'!B:F,5,0)=0,"-",VLOOKUP(Tabulka412171820[[#This Row],[start. č.]],'3. REGISTRACE'!B:F,5,0))))</f>
        <v>-</v>
      </c>
      <c r="H62" s="90" t="str">
        <f>IF(OR(Tabulka412171820[[#This Row],[pořadí]]="DNF",Tabulka412171820[[#This Row],[pořadí]]=" "),"-",TIME(Tabulka412171820[[#This Row],[hod]],Tabulka412171820[[#This Row],[min]],Tabulka412171820[[#This Row],[sek]]))</f>
        <v>-</v>
      </c>
      <c r="I62" s="96" t="str">
        <f>IF(ISBLANK(Tabulka412171820[[#This Row],[start. č.]]),"-",IF(Tabulka412171820[[#This Row],[příjmení a jméno]]="start. č. nebylo registrováno!","-",IF(VLOOKUP(Tabulka412171820[[#This Row],[start. č.]],'3. REGISTRACE'!B:G,6,0)=0,"-",VLOOKUP(Tabulka412171820[[#This Row],[start. č.]],'3. REGISTRACE'!B:G,6,0))))</f>
        <v>-</v>
      </c>
      <c r="J62" s="108"/>
      <c r="K62" s="109"/>
      <c r="L62" s="110"/>
      <c r="M62" s="68" t="str">
        <f>IF(AND(ISBLANK(J62),ISBLANK(K62),ISBLANK(L62)),"-",IF(H62&gt;=MAX(H$9:H64),"ok","chyba!!!"))</f>
        <v>-</v>
      </c>
    </row>
    <row r="63" spans="2:13">
      <c r="B63" s="94" t="str">
        <f t="shared" si="1"/>
        <v xml:space="preserve"> </v>
      </c>
      <c r="C63" s="69"/>
      <c r="D63" s="95" t="str">
        <f>IF(ISBLANK(Tabulka412171820[[#This Row],[start. č.]]),"-",IF(ISERROR(VLOOKUP(Tabulka412171820[[#This Row],[start. č.]],'3. REGISTRACE'!B:F,2,0)),"start. č. nebylo registrováno!",VLOOKUP(Tabulka412171820[[#This Row],[start. č.]],'3. REGISTRACE'!B:F,2,0)))</f>
        <v>-</v>
      </c>
      <c r="E63" s="96" t="str">
        <f>IF(ISBLANK(Tabulka412171820[[#This Row],[start. č.]]),"-",IF(ISERROR(VLOOKUP(Tabulka412171820[[#This Row],[start. č.]],'3. REGISTRACE'!B:F,3,0)),"-",VLOOKUP(Tabulka412171820[[#This Row],[start. č.]],'3. REGISTRACE'!B:F,3,0)))</f>
        <v>-</v>
      </c>
      <c r="F63" s="97" t="str">
        <f>IF(ISBLANK(Tabulka412171820[[#This Row],[start. č.]]),"-",IF(Tabulka412171820[[#This Row],[příjmení a jméno]]="start. č. nebylo registrováno!","-",IF(VLOOKUP(Tabulka412171820[[#This Row],[start. č.]],'3. REGISTRACE'!B:F,4,0)=0,"-",VLOOKUP(Tabulka412171820[[#This Row],[start. č.]],'3. REGISTRACE'!B:F,4,0))))</f>
        <v>-</v>
      </c>
      <c r="G63" s="96" t="str">
        <f>IF(ISBLANK(Tabulka412171820[[#This Row],[start. č.]]),"-",IF(Tabulka412171820[[#This Row],[příjmení a jméno]]="start. č. nebylo registrováno!","-",IF(VLOOKUP(Tabulka412171820[[#This Row],[start. č.]],'3. REGISTRACE'!B:F,5,0)=0,"-",VLOOKUP(Tabulka412171820[[#This Row],[start. č.]],'3. REGISTRACE'!B:F,5,0))))</f>
        <v>-</v>
      </c>
      <c r="H63" s="90" t="str">
        <f>IF(OR(Tabulka412171820[[#This Row],[pořadí]]="DNF",Tabulka412171820[[#This Row],[pořadí]]=" "),"-",TIME(Tabulka412171820[[#This Row],[hod]],Tabulka412171820[[#This Row],[min]],Tabulka412171820[[#This Row],[sek]]))</f>
        <v>-</v>
      </c>
      <c r="I63" s="96" t="str">
        <f>IF(ISBLANK(Tabulka412171820[[#This Row],[start. č.]]),"-",IF(Tabulka412171820[[#This Row],[příjmení a jméno]]="start. č. nebylo registrováno!","-",IF(VLOOKUP(Tabulka412171820[[#This Row],[start. č.]],'3. REGISTRACE'!B:G,6,0)=0,"-",VLOOKUP(Tabulka412171820[[#This Row],[start. č.]],'3. REGISTRACE'!B:G,6,0))))</f>
        <v>-</v>
      </c>
      <c r="J63" s="108"/>
      <c r="K63" s="109"/>
      <c r="L63" s="110"/>
      <c r="M63" s="68" t="str">
        <f>IF(AND(ISBLANK(J63),ISBLANK(K63),ISBLANK(L63)),"-",IF(H63&gt;=MAX(H$9:H65),"ok","chyba!!!"))</f>
        <v>-</v>
      </c>
    </row>
    <row r="64" spans="2:13">
      <c r="B64" s="94" t="str">
        <f t="shared" si="1"/>
        <v xml:space="preserve"> </v>
      </c>
      <c r="C64" s="69"/>
      <c r="D64" s="95" t="str">
        <f>IF(ISBLANK(Tabulka412171820[[#This Row],[start. č.]]),"-",IF(ISERROR(VLOOKUP(Tabulka412171820[[#This Row],[start. č.]],'3. REGISTRACE'!B:F,2,0)),"start. č. nebylo registrováno!",VLOOKUP(Tabulka412171820[[#This Row],[start. č.]],'3. REGISTRACE'!B:F,2,0)))</f>
        <v>-</v>
      </c>
      <c r="E64" s="96" t="str">
        <f>IF(ISBLANK(Tabulka412171820[[#This Row],[start. č.]]),"-",IF(ISERROR(VLOOKUP(Tabulka412171820[[#This Row],[start. č.]],'3. REGISTRACE'!B:F,3,0)),"-",VLOOKUP(Tabulka412171820[[#This Row],[start. č.]],'3. REGISTRACE'!B:F,3,0)))</f>
        <v>-</v>
      </c>
      <c r="F64" s="97" t="str">
        <f>IF(ISBLANK(Tabulka412171820[[#This Row],[start. č.]]),"-",IF(Tabulka412171820[[#This Row],[příjmení a jméno]]="start. č. nebylo registrováno!","-",IF(VLOOKUP(Tabulka412171820[[#This Row],[start. č.]],'3. REGISTRACE'!B:F,4,0)=0,"-",VLOOKUP(Tabulka412171820[[#This Row],[start. č.]],'3. REGISTRACE'!B:F,4,0))))</f>
        <v>-</v>
      </c>
      <c r="G64" s="96" t="str">
        <f>IF(ISBLANK(Tabulka412171820[[#This Row],[start. č.]]),"-",IF(Tabulka412171820[[#This Row],[příjmení a jméno]]="start. č. nebylo registrováno!","-",IF(VLOOKUP(Tabulka412171820[[#This Row],[start. č.]],'3. REGISTRACE'!B:F,5,0)=0,"-",VLOOKUP(Tabulka412171820[[#This Row],[start. č.]],'3. REGISTRACE'!B:F,5,0))))</f>
        <v>-</v>
      </c>
      <c r="H64" s="90" t="str">
        <f>IF(OR(Tabulka412171820[[#This Row],[pořadí]]="DNF",Tabulka412171820[[#This Row],[pořadí]]=" "),"-",TIME(Tabulka412171820[[#This Row],[hod]],Tabulka412171820[[#This Row],[min]],Tabulka412171820[[#This Row],[sek]]))</f>
        <v>-</v>
      </c>
      <c r="I64" s="96" t="str">
        <f>IF(ISBLANK(Tabulka412171820[[#This Row],[start. č.]]),"-",IF(Tabulka412171820[[#This Row],[příjmení a jméno]]="start. č. nebylo registrováno!","-",IF(VLOOKUP(Tabulka412171820[[#This Row],[start. č.]],'3. REGISTRACE'!B:G,6,0)=0,"-",VLOOKUP(Tabulka412171820[[#This Row],[start. č.]],'3. REGISTRACE'!B:G,6,0))))</f>
        <v>-</v>
      </c>
      <c r="J64" s="108"/>
      <c r="K64" s="109"/>
      <c r="L64" s="110"/>
      <c r="M64" s="68" t="str">
        <f>IF(AND(ISBLANK(J64),ISBLANK(K64),ISBLANK(L64)),"-",IF(H64&gt;=MAX(H$9:H66),"ok","chyba!!!"))</f>
        <v>-</v>
      </c>
    </row>
  </sheetData>
  <sheetProtection autoFilter="0"/>
  <mergeCells count="1">
    <mergeCell ref="H3:I3"/>
  </mergeCells>
  <conditionalFormatting sqref="C9:C33 J9:L33">
    <cfRule type="notContainsBlanks" dxfId="37" priority="9">
      <formula>LEN(TRIM(C9))&gt;0</formula>
    </cfRule>
    <cfRule type="containsBlanks" dxfId="36" priority="10">
      <formula>LEN(TRIM(C9))=0</formula>
    </cfRule>
  </conditionalFormatting>
  <conditionalFormatting sqref="D9:D33">
    <cfRule type="containsText" dxfId="35" priority="8" operator="containsText" text="start. č. nebylo registrováno">
      <formula>NOT(ISERROR(SEARCH("start. č. nebylo registrováno",D9)))</formula>
    </cfRule>
  </conditionalFormatting>
  <conditionalFormatting sqref="M9:M33">
    <cfRule type="containsText" dxfId="34" priority="6" operator="containsText" text="chyba">
      <formula>NOT(ISERROR(SEARCH("chyba",M9)))</formula>
    </cfRule>
    <cfRule type="containsText" dxfId="33" priority="7" operator="containsText" text="ok">
      <formula>NOT(ISERROR(SEARCH("ok",M9)))</formula>
    </cfRule>
  </conditionalFormatting>
  <conditionalFormatting sqref="C40:C64 J40:L64">
    <cfRule type="notContainsBlanks" dxfId="32" priority="4">
      <formula>LEN(TRIM(C40))&gt;0</formula>
    </cfRule>
    <cfRule type="containsBlanks" dxfId="31" priority="5">
      <formula>LEN(TRIM(C40))=0</formula>
    </cfRule>
  </conditionalFormatting>
  <conditionalFormatting sqref="D40:D64">
    <cfRule type="containsText" dxfId="30" priority="3" operator="containsText" text="start. č. nebylo registrováno">
      <formula>NOT(ISERROR(SEARCH("start. č. nebylo registrováno",D40)))</formula>
    </cfRule>
  </conditionalFormatting>
  <conditionalFormatting sqref="M40:M64">
    <cfRule type="containsText" dxfId="29" priority="1" operator="containsText" text="chyba">
      <formula>NOT(ISERROR(SEARCH("chyba",M40)))</formula>
    </cfRule>
    <cfRule type="containsText" dxfId="28" priority="2" operator="containsText" text="ok">
      <formula>NOT(ISERROR(SEARCH("ok",M40)))</formula>
    </cfRule>
  </conditionalFormatting>
  <pageMargins left="0" right="0" top="0" bottom="0.39370078740157483" header="0.19685039370078741" footer="0"/>
  <pageSetup paperSize="9" scale="85" fitToHeight="0" orientation="portrait" r:id="rId1"/>
  <headerFooter>
    <oddHeader>&amp;R&amp;G</oddHeader>
  </headerFooter>
  <legacyDrawingHF r:id="rId2"/>
  <picture r:id="rId3"/>
  <tableParts count="2">
    <tablePart r:id="rId4"/>
    <tablePart r:id="rId5"/>
  </tableParts>
</worksheet>
</file>

<file path=xl/worksheets/sheet2.xml><?xml version="1.0" encoding="utf-8"?>
<worksheet xmlns="http://schemas.openxmlformats.org/spreadsheetml/2006/main" xmlns:r="http://schemas.openxmlformats.org/officeDocument/2006/relationships">
  <dimension ref="B2:C22"/>
  <sheetViews>
    <sheetView showGridLines="0" showRowColHeaders="0" workbookViewId="0">
      <selection activeCell="C21" sqref="C21:C22"/>
    </sheetView>
  </sheetViews>
  <sheetFormatPr defaultColWidth="9.140625" defaultRowHeight="12.75"/>
  <cols>
    <col min="1" max="1" width="3.7109375" style="6" customWidth="1"/>
    <col min="2" max="2" width="18.7109375" style="6" customWidth="1"/>
    <col min="3" max="3" width="39.140625" style="5" customWidth="1"/>
    <col min="4" max="4" width="7.7109375" style="6" customWidth="1"/>
    <col min="5" max="5" width="13.7109375" style="6" bestFit="1" customWidth="1"/>
    <col min="6" max="6" width="10.7109375" style="6" customWidth="1"/>
    <col min="7" max="16384" width="9.140625" style="6"/>
  </cols>
  <sheetData>
    <row r="2" spans="2:3" ht="15.75">
      <c r="B2" s="4" t="s">
        <v>6</v>
      </c>
    </row>
    <row r="5" spans="2:3">
      <c r="B5" s="6" t="s">
        <v>10</v>
      </c>
    </row>
    <row r="6" spans="2:3">
      <c r="B6" s="6" t="s">
        <v>11</v>
      </c>
    </row>
    <row r="10" spans="2:3">
      <c r="B10" s="6" t="s">
        <v>29</v>
      </c>
      <c r="C10" s="17" t="s">
        <v>87</v>
      </c>
    </row>
    <row r="13" spans="2:3">
      <c r="B13" s="6" t="s">
        <v>46</v>
      </c>
      <c r="C13" s="29">
        <v>43687</v>
      </c>
    </row>
    <row r="14" spans="2:3">
      <c r="C14" s="30" t="s">
        <v>9</v>
      </c>
    </row>
    <row r="17" spans="2:3">
      <c r="B17" s="6" t="s">
        <v>7</v>
      </c>
      <c r="C17" s="111" t="s">
        <v>88</v>
      </c>
    </row>
    <row r="18" spans="2:3">
      <c r="C18" s="112"/>
    </row>
    <row r="21" spans="2:3">
      <c r="B21" s="6" t="s">
        <v>8</v>
      </c>
      <c r="C21" s="113">
        <v>602352455</v>
      </c>
    </row>
    <row r="22" spans="2:3">
      <c r="C22" s="112"/>
    </row>
  </sheetData>
  <sheetProtection password="C7B2" sheet="1" objects="1" scenarios="1" selectLockedCells="1"/>
  <mergeCells count="2">
    <mergeCell ref="C17:C18"/>
    <mergeCell ref="C21:C22"/>
  </mergeCells>
  <conditionalFormatting sqref="C10 C17:C18 C21:C22 C13">
    <cfRule type="containsBlanks" dxfId="262" priority="6">
      <formula>LEN(TRIM(C10))=0</formula>
    </cfRule>
  </conditionalFormatting>
  <conditionalFormatting sqref="C10 C13 C17:C18 C21:C22">
    <cfRule type="notContainsBlanks" dxfId="261" priority="7">
      <formula>LEN(TRIM(C10))&gt;0</formula>
    </cfRule>
  </conditionalFormatting>
  <dataValidations count="1">
    <dataValidation type="date" errorStyle="warning" allowBlank="1" showInputMessage="1" showErrorMessage="1" errorTitle="Chybně zadané datum" error="Zadej datum ve formátu:_x000a__x000a_den.měsíc.rok" sqref="C13">
      <formula1>40179</formula1>
      <formula2>73415</formula2>
    </dataValidation>
  </dataValidations>
  <pageMargins left="0.39370078740157483" right="0.39370078740157483" top="0" bottom="0.39370078740157483" header="0" footer="0"/>
  <pageSetup paperSize="9" orientation="portrait" r:id="rId1"/>
  <picture r:id="rId2"/>
</worksheet>
</file>

<file path=xl/worksheets/sheet3.xml><?xml version="1.0" encoding="utf-8"?>
<worksheet xmlns="http://schemas.openxmlformats.org/spreadsheetml/2006/main" xmlns:r="http://schemas.openxmlformats.org/officeDocument/2006/relationships">
  <dimension ref="B2:I113"/>
  <sheetViews>
    <sheetView showGridLines="0" workbookViewId="0">
      <pane ySplit="17" topLeftCell="A18" activePane="bottomLeft" state="frozen"/>
      <selection pane="bottomLeft" activeCell="D18" sqref="D18"/>
    </sheetView>
  </sheetViews>
  <sheetFormatPr defaultColWidth="9.140625" defaultRowHeight="12.75"/>
  <cols>
    <col min="1" max="1" width="3.7109375" style="6" customWidth="1"/>
    <col min="2" max="2" width="10.28515625" style="21" customWidth="1"/>
    <col min="3" max="3" width="10.28515625" style="21" bestFit="1" customWidth="1"/>
    <col min="4" max="4" width="15" style="21" bestFit="1" customWidth="1"/>
    <col min="5" max="5" width="14.28515625" style="21" bestFit="1" customWidth="1"/>
    <col min="6" max="16384" width="9.140625" style="6"/>
  </cols>
  <sheetData>
    <row r="2" spans="2:9" ht="15.75">
      <c r="B2" s="4" t="s">
        <v>62</v>
      </c>
    </row>
    <row r="4" spans="2:9">
      <c r="B4" s="22" t="s">
        <v>43</v>
      </c>
    </row>
    <row r="5" spans="2:9">
      <c r="B5" s="6" t="s">
        <v>35</v>
      </c>
      <c r="C5" s="6"/>
    </row>
    <row r="6" spans="2:9">
      <c r="B6" s="6"/>
      <c r="C6" s="6"/>
    </row>
    <row r="7" spans="2:9">
      <c r="B7" s="22" t="s">
        <v>33</v>
      </c>
    </row>
    <row r="8" spans="2:9">
      <c r="B8" s="6" t="s">
        <v>39</v>
      </c>
      <c r="C8" s="6"/>
      <c r="D8" s="6"/>
      <c r="E8" s="6"/>
    </row>
    <row r="9" spans="2:9">
      <c r="B9" s="20" t="s">
        <v>47</v>
      </c>
      <c r="C9" s="6"/>
      <c r="D9" s="6"/>
      <c r="E9" s="6"/>
    </row>
    <row r="10" spans="2:9">
      <c r="B10" s="6" t="s">
        <v>36</v>
      </c>
      <c r="C10" s="6"/>
    </row>
    <row r="11" spans="2:9">
      <c r="B11" s="20" t="s">
        <v>42</v>
      </c>
      <c r="C11" s="6"/>
    </row>
    <row r="12" spans="2:9">
      <c r="B12" s="20"/>
      <c r="C12" s="6"/>
    </row>
    <row r="13" spans="2:9">
      <c r="B13" s="22" t="s">
        <v>34</v>
      </c>
    </row>
    <row r="14" spans="2:9">
      <c r="B14" s="5" t="s">
        <v>45</v>
      </c>
      <c r="C14" s="6"/>
      <c r="F14" s="6" t="s">
        <v>44</v>
      </c>
      <c r="I14" s="28">
        <f>COUNTIF(Tabulka1[M kategorie],"")+COUNTIF(Tabulka1[Z kategorie],"")</f>
        <v>0</v>
      </c>
    </row>
    <row r="15" spans="2:9">
      <c r="B15" s="20"/>
      <c r="C15" s="6"/>
    </row>
    <row r="16" spans="2:9">
      <c r="D16" s="27" t="s">
        <v>40</v>
      </c>
      <c r="E16" s="27" t="s">
        <v>41</v>
      </c>
    </row>
    <row r="17" spans="2:5">
      <c r="B17" s="21" t="s">
        <v>3</v>
      </c>
      <c r="C17" s="21" t="s">
        <v>4</v>
      </c>
      <c r="D17" s="23" t="s">
        <v>37</v>
      </c>
      <c r="E17" s="21" t="s">
        <v>38</v>
      </c>
    </row>
    <row r="18" spans="2:5">
      <c r="B18" s="24">
        <f>IF(ISBLANK('1. Index'!$C$13),"-",IF(B17="ročník",YEAR('1. Index'!$C$13)-1,B17-1))</f>
        <v>2018</v>
      </c>
      <c r="C18" s="101">
        <f ca="1">IF(Tabulka1[[#This Row],[ročník]]="-","-",YEAR(TODAY())-B18)</f>
        <v>1</v>
      </c>
      <c r="D18" s="25" t="s">
        <v>91</v>
      </c>
      <c r="E18" s="26" t="s">
        <v>92</v>
      </c>
    </row>
    <row r="19" spans="2:5">
      <c r="B19" s="24">
        <f>IF(ISBLANK('1. Index'!$C$13),"-",IF(B18="ročník",YEAR('1. Index'!$C$13)-1,B18-1))</f>
        <v>2017</v>
      </c>
      <c r="C19" s="24">
        <f ca="1">IF(Tabulka1[[#This Row],[ročník]]="-","-",YEAR(TODAY())-B19)</f>
        <v>2</v>
      </c>
      <c r="D19" s="25" t="s">
        <v>91</v>
      </c>
      <c r="E19" s="26" t="s">
        <v>92</v>
      </c>
    </row>
    <row r="20" spans="2:5">
      <c r="B20" s="24">
        <f>IF(ISBLANK('1. Index'!$C$13),"-",IF(B19="ročník",YEAR('1. Index'!$C$13)-1,B19-1))</f>
        <v>2016</v>
      </c>
      <c r="C20" s="24">
        <f ca="1">IF(Tabulka1[[#This Row],[ročník]]="-","-",YEAR(TODAY())-B20)</f>
        <v>3</v>
      </c>
      <c r="D20" s="25" t="s">
        <v>91</v>
      </c>
      <c r="E20" s="26" t="s">
        <v>92</v>
      </c>
    </row>
    <row r="21" spans="2:5">
      <c r="B21" s="24">
        <f>IF(ISBLANK('1. Index'!$C$13),"-",IF(B20="ročník",YEAR('1. Index'!$C$13)-1,B20-1))</f>
        <v>2015</v>
      </c>
      <c r="C21" s="24">
        <f ca="1">IF(Tabulka1[[#This Row],[ročník]]="-","-",YEAR(TODAY())-B21)</f>
        <v>4</v>
      </c>
      <c r="D21" s="25" t="s">
        <v>91</v>
      </c>
      <c r="E21" s="26" t="s">
        <v>92</v>
      </c>
    </row>
    <row r="22" spans="2:5">
      <c r="B22" s="24">
        <f>IF(ISBLANK('1. Index'!$C$13),"-",IF(B21="ročník",YEAR('1. Index'!$C$13)-1,B21-1))</f>
        <v>2014</v>
      </c>
      <c r="C22" s="24">
        <f ca="1">IF(Tabulka1[[#This Row],[ročník]]="-","-",YEAR(TODAY())-B22)</f>
        <v>5</v>
      </c>
      <c r="D22" s="25" t="s">
        <v>91</v>
      </c>
      <c r="E22" s="26" t="s">
        <v>92</v>
      </c>
    </row>
    <row r="23" spans="2:5">
      <c r="B23" s="24">
        <f>IF(ISBLANK('1. Index'!$C$13),"-",IF(B22="ročník",YEAR('1. Index'!$C$13)-1,B22-1))</f>
        <v>2013</v>
      </c>
      <c r="C23" s="24">
        <f ca="1">IF(Tabulka1[[#This Row],[ročník]]="-","-",YEAR(TODAY())-B23)</f>
        <v>6</v>
      </c>
      <c r="D23" s="25" t="s">
        <v>91</v>
      </c>
      <c r="E23" s="26" t="s">
        <v>92</v>
      </c>
    </row>
    <row r="24" spans="2:5">
      <c r="B24" s="24">
        <f>IF(ISBLANK('1. Index'!$C$13),"-",IF(B23="ročník",YEAR('1. Index'!$C$13)-1,B23-1))</f>
        <v>2012</v>
      </c>
      <c r="C24" s="24">
        <f ca="1">IF(Tabulka1[[#This Row],[ročník]]="-","-",YEAR(TODAY())-B24)</f>
        <v>7</v>
      </c>
      <c r="D24" s="25" t="s">
        <v>90</v>
      </c>
      <c r="E24" s="26" t="s">
        <v>93</v>
      </c>
    </row>
    <row r="25" spans="2:5">
      <c r="B25" s="24">
        <f>IF(ISBLANK('1. Index'!$C$13),"-",IF(B24="ročník",YEAR('1. Index'!$C$13)-1,B24-1))</f>
        <v>2011</v>
      </c>
      <c r="C25" s="24">
        <f ca="1">IF(Tabulka1[[#This Row],[ročník]]="-","-",YEAR(TODAY())-B25)</f>
        <v>8</v>
      </c>
      <c r="D25" s="25" t="s">
        <v>90</v>
      </c>
      <c r="E25" s="26" t="s">
        <v>93</v>
      </c>
    </row>
    <row r="26" spans="2:5">
      <c r="B26" s="24">
        <f>IF(ISBLANK('1. Index'!$C$13),"-",IF(B25="ročník",YEAR('1. Index'!$C$13)-1,B25-1))</f>
        <v>2010</v>
      </c>
      <c r="C26" s="24">
        <f ca="1">IF(Tabulka1[[#This Row],[ročník]]="-","-",YEAR(TODAY())-B26)</f>
        <v>9</v>
      </c>
      <c r="D26" s="25" t="s">
        <v>95</v>
      </c>
      <c r="E26" s="26" t="s">
        <v>96</v>
      </c>
    </row>
    <row r="27" spans="2:5">
      <c r="B27" s="24">
        <f>IF(ISBLANK('1. Index'!$C$13),"-",IF(B26="ročník",YEAR('1. Index'!$C$13)-1,B26-1))</f>
        <v>2009</v>
      </c>
      <c r="C27" s="24">
        <f ca="1">IF(Tabulka1[[#This Row],[ročník]]="-","-",YEAR(TODAY())-B27)</f>
        <v>10</v>
      </c>
      <c r="D27" s="25" t="s">
        <v>95</v>
      </c>
      <c r="E27" s="26" t="s">
        <v>96</v>
      </c>
    </row>
    <row r="28" spans="2:5">
      <c r="B28" s="24">
        <f>IF(ISBLANK('1. Index'!$C$13),"-",IF(B27="ročník",YEAR('1. Index'!$C$13)-1,B27-1))</f>
        <v>2008</v>
      </c>
      <c r="C28" s="24">
        <f ca="1">IF(Tabulka1[[#This Row],[ročník]]="-","-",YEAR(TODAY())-B28)</f>
        <v>11</v>
      </c>
      <c r="D28" s="25" t="s">
        <v>89</v>
      </c>
      <c r="E28" s="26" t="s">
        <v>94</v>
      </c>
    </row>
    <row r="29" spans="2:5">
      <c r="B29" s="24">
        <f>IF(ISBLANK('1. Index'!$C$13),"-",IF(B28="ročník",YEAR('1. Index'!$C$13)-1,B28-1))</f>
        <v>2007</v>
      </c>
      <c r="C29" s="24">
        <f ca="1">IF(Tabulka1[[#This Row],[ročník]]="-","-",YEAR(TODAY())-B29)</f>
        <v>12</v>
      </c>
      <c r="D29" s="25" t="s">
        <v>89</v>
      </c>
      <c r="E29" s="26" t="s">
        <v>94</v>
      </c>
    </row>
    <row r="30" spans="2:5">
      <c r="B30" s="24">
        <f>IF(ISBLANK('1. Index'!$C$13),"-",IF(B29="ročník",YEAR('1. Index'!$C$13)-1,B29-1))</f>
        <v>2006</v>
      </c>
      <c r="C30" s="24">
        <f ca="1">IF(Tabulka1[[#This Row],[ročník]]="-","-",YEAR(TODAY())-B30)</f>
        <v>13</v>
      </c>
      <c r="D30" s="25" t="s">
        <v>97</v>
      </c>
      <c r="E30" s="26" t="s">
        <v>98</v>
      </c>
    </row>
    <row r="31" spans="2:5">
      <c r="B31" s="24">
        <f>IF(ISBLANK('1. Index'!$C$13),"-",IF(B30="ročník",YEAR('1. Index'!$C$13)-1,B30-1))</f>
        <v>2005</v>
      </c>
      <c r="C31" s="24">
        <f ca="1">IF(Tabulka1[[#This Row],[ročník]]="-","-",YEAR(TODAY())-B31)</f>
        <v>14</v>
      </c>
      <c r="D31" s="25" t="s">
        <v>97</v>
      </c>
      <c r="E31" s="26" t="s">
        <v>98</v>
      </c>
    </row>
    <row r="32" spans="2:5">
      <c r="B32" s="24">
        <f>IF(ISBLANK('1. Index'!$C$13),"-",IF(B31="ročník",YEAR('1. Index'!$C$13)-1,B31-1))</f>
        <v>2004</v>
      </c>
      <c r="C32" s="24">
        <f ca="1">IF(Tabulka1[[#This Row],[ročník]]="-","-",YEAR(TODAY())-B32)</f>
        <v>15</v>
      </c>
      <c r="D32" s="25" t="s">
        <v>99</v>
      </c>
      <c r="E32" s="26" t="s">
        <v>100</v>
      </c>
    </row>
    <row r="33" spans="2:5">
      <c r="B33" s="24">
        <f>IF(ISBLANK('1. Index'!$C$13),"-",IF(B32="ročník",YEAR('1. Index'!$C$13)-1,B32-1))</f>
        <v>2003</v>
      </c>
      <c r="C33" s="24">
        <f ca="1">IF(Tabulka1[[#This Row],[ročník]]="-","-",YEAR(TODAY())-B33)</f>
        <v>16</v>
      </c>
      <c r="D33" s="25" t="s">
        <v>99</v>
      </c>
      <c r="E33" s="26" t="s">
        <v>100</v>
      </c>
    </row>
    <row r="34" spans="2:5">
      <c r="B34" s="24">
        <f>IF(ISBLANK('1. Index'!$C$13),"-",IF(B33="ročník",YEAR('1. Index'!$C$13)-1,B33-1))</f>
        <v>2002</v>
      </c>
      <c r="C34" s="24">
        <f ca="1">IF(Tabulka1[[#This Row],[ročník]]="-","-",YEAR(TODAY())-B34)</f>
        <v>17</v>
      </c>
      <c r="D34" s="25" t="s">
        <v>188</v>
      </c>
      <c r="E34" s="26" t="s">
        <v>189</v>
      </c>
    </row>
    <row r="35" spans="2:5">
      <c r="B35" s="24">
        <f>IF(ISBLANK('1. Index'!$C$13),"-",IF(B34="ročník",YEAR('1. Index'!$C$13)-1,B34-1))</f>
        <v>2001</v>
      </c>
      <c r="C35" s="24">
        <f ca="1">IF(Tabulka1[[#This Row],[ročník]]="-","-",YEAR(TODAY())-B35)</f>
        <v>18</v>
      </c>
      <c r="D35" s="25" t="s">
        <v>188</v>
      </c>
      <c r="E35" s="26" t="s">
        <v>189</v>
      </c>
    </row>
    <row r="36" spans="2:5">
      <c r="B36" s="24">
        <f>IF(ISBLANK('1. Index'!$C$13),"-",IF(B35="ročník",YEAR('1. Index'!$C$13)-1,B35-1))</f>
        <v>2000</v>
      </c>
      <c r="C36" s="24">
        <f ca="1">IF(Tabulka1[[#This Row],[ročník]]="-","-",YEAR(TODAY())-B36)</f>
        <v>19</v>
      </c>
      <c r="D36" s="25" t="s">
        <v>190</v>
      </c>
      <c r="E36" s="26" t="s">
        <v>190</v>
      </c>
    </row>
    <row r="37" spans="2:5">
      <c r="B37" s="24">
        <f>IF(ISBLANK('1. Index'!$C$13),"-",IF(B36="ročník",YEAR('1. Index'!$C$13)-1,B36-1))</f>
        <v>1999</v>
      </c>
      <c r="C37" s="24">
        <f ca="1">IF(Tabulka1[[#This Row],[ročník]]="-","-",YEAR(TODAY())-B37)</f>
        <v>20</v>
      </c>
      <c r="D37" s="25" t="s">
        <v>190</v>
      </c>
      <c r="E37" s="26" t="s">
        <v>190</v>
      </c>
    </row>
    <row r="38" spans="2:5">
      <c r="B38" s="24">
        <f>IF(ISBLANK('1. Index'!$C$13),"-",IF(B37="ročník",YEAR('1. Index'!$C$13)-1,B37-1))</f>
        <v>1998</v>
      </c>
      <c r="C38" s="24">
        <f ca="1">IF(Tabulka1[[#This Row],[ročník]]="-","-",YEAR(TODAY())-B38)</f>
        <v>21</v>
      </c>
      <c r="D38" s="25" t="s">
        <v>190</v>
      </c>
      <c r="E38" s="26" t="s">
        <v>190</v>
      </c>
    </row>
    <row r="39" spans="2:5">
      <c r="B39" s="24">
        <f>IF(ISBLANK('1. Index'!$C$13),"-",IF(B38="ročník",YEAR('1. Index'!$C$13)-1,B38-1))</f>
        <v>1997</v>
      </c>
      <c r="C39" s="24">
        <f ca="1">IF(Tabulka1[[#This Row],[ročník]]="-","-",YEAR(TODAY())-B39)</f>
        <v>22</v>
      </c>
      <c r="D39" s="25" t="s">
        <v>190</v>
      </c>
      <c r="E39" s="26" t="s">
        <v>190</v>
      </c>
    </row>
    <row r="40" spans="2:5">
      <c r="B40" s="24">
        <f>IF(ISBLANK('1. Index'!$C$13),"-",IF(B39="ročník",YEAR('1. Index'!$C$13)-1,B39-1))</f>
        <v>1996</v>
      </c>
      <c r="C40" s="24">
        <f ca="1">IF(Tabulka1[[#This Row],[ročník]]="-","-",YEAR(TODAY())-B40)</f>
        <v>23</v>
      </c>
      <c r="D40" s="25" t="s">
        <v>190</v>
      </c>
      <c r="E40" s="26" t="s">
        <v>190</v>
      </c>
    </row>
    <row r="41" spans="2:5">
      <c r="B41" s="24">
        <f>IF(ISBLANK('1. Index'!$C$13),"-",IF(B40="ročník",YEAR('1. Index'!$C$13)-1,B40-1))</f>
        <v>1995</v>
      </c>
      <c r="C41" s="24">
        <f ca="1">IF(Tabulka1[[#This Row],[ročník]]="-","-",YEAR(TODAY())-B41)</f>
        <v>24</v>
      </c>
      <c r="D41" s="25" t="s">
        <v>190</v>
      </c>
      <c r="E41" s="26" t="s">
        <v>190</v>
      </c>
    </row>
    <row r="42" spans="2:5">
      <c r="B42" s="24">
        <f>IF(ISBLANK('1. Index'!$C$13),"-",IF(B41="ročník",YEAR('1. Index'!$C$13)-1,B41-1))</f>
        <v>1994</v>
      </c>
      <c r="C42" s="24">
        <f ca="1">IF(Tabulka1[[#This Row],[ročník]]="-","-",YEAR(TODAY())-B42)</f>
        <v>25</v>
      </c>
      <c r="D42" s="25" t="s">
        <v>190</v>
      </c>
      <c r="E42" s="26" t="s">
        <v>190</v>
      </c>
    </row>
    <row r="43" spans="2:5">
      <c r="B43" s="24">
        <f>IF(ISBLANK('1. Index'!$C$13),"-",IF(B42="ročník",YEAR('1. Index'!$C$13)-1,B42-1))</f>
        <v>1993</v>
      </c>
      <c r="C43" s="24">
        <f ca="1">IF(Tabulka1[[#This Row],[ročník]]="-","-",YEAR(TODAY())-B43)</f>
        <v>26</v>
      </c>
      <c r="D43" s="25" t="s">
        <v>190</v>
      </c>
      <c r="E43" s="26" t="s">
        <v>190</v>
      </c>
    </row>
    <row r="44" spans="2:5">
      <c r="B44" s="24">
        <f>IF(ISBLANK('1. Index'!$C$13),"-",IF(B43="ročník",YEAR('1. Index'!$C$13)-1,B43-1))</f>
        <v>1992</v>
      </c>
      <c r="C44" s="24">
        <f ca="1">IF(Tabulka1[[#This Row],[ročník]]="-","-",YEAR(TODAY())-B44)</f>
        <v>27</v>
      </c>
      <c r="D44" s="25" t="s">
        <v>190</v>
      </c>
      <c r="E44" s="26" t="s">
        <v>190</v>
      </c>
    </row>
    <row r="45" spans="2:5">
      <c r="B45" s="24">
        <f>IF(ISBLANK('1. Index'!$C$13),"-",IF(B44="ročník",YEAR('1. Index'!$C$13)-1,B44-1))</f>
        <v>1991</v>
      </c>
      <c r="C45" s="24">
        <f ca="1">IF(Tabulka1[[#This Row],[ročník]]="-","-",YEAR(TODAY())-B45)</f>
        <v>28</v>
      </c>
      <c r="D45" s="25" t="s">
        <v>190</v>
      </c>
      <c r="E45" s="26" t="s">
        <v>190</v>
      </c>
    </row>
    <row r="46" spans="2:5">
      <c r="B46" s="24">
        <f>IF(ISBLANK('1. Index'!$C$13),"-",IF(B45="ročník",YEAR('1. Index'!$C$13)-1,B45-1))</f>
        <v>1990</v>
      </c>
      <c r="C46" s="24">
        <f ca="1">IF(Tabulka1[[#This Row],[ročník]]="-","-",YEAR(TODAY())-B46)</f>
        <v>29</v>
      </c>
      <c r="D46" s="25" t="s">
        <v>190</v>
      </c>
      <c r="E46" s="26" t="s">
        <v>190</v>
      </c>
    </row>
    <row r="47" spans="2:5">
      <c r="B47" s="24">
        <f>IF(ISBLANK('1. Index'!$C$13),"-",IF(B46="ročník",YEAR('1. Index'!$C$13)-1,B46-1))</f>
        <v>1989</v>
      </c>
      <c r="C47" s="24">
        <f ca="1">IF(Tabulka1[[#This Row],[ročník]]="-","-",YEAR(TODAY())-B47)</f>
        <v>30</v>
      </c>
      <c r="D47" s="25" t="s">
        <v>190</v>
      </c>
      <c r="E47" s="26" t="s">
        <v>190</v>
      </c>
    </row>
    <row r="48" spans="2:5">
      <c r="B48" s="24">
        <f>IF(ISBLANK('1. Index'!$C$13),"-",IF(B47="ročník",YEAR('1. Index'!$C$13)-1,B47-1))</f>
        <v>1988</v>
      </c>
      <c r="C48" s="24">
        <f ca="1">IF(Tabulka1[[#This Row],[ročník]]="-","-",YEAR(TODAY())-B48)</f>
        <v>31</v>
      </c>
      <c r="D48" s="25" t="s">
        <v>190</v>
      </c>
      <c r="E48" s="26" t="s">
        <v>190</v>
      </c>
    </row>
    <row r="49" spans="2:5">
      <c r="B49" s="24">
        <f>IF(ISBLANK('1. Index'!$C$13),"-",IF(B48="ročník",YEAR('1. Index'!$C$13)-1,B48-1))</f>
        <v>1987</v>
      </c>
      <c r="C49" s="24">
        <f ca="1">IF(Tabulka1[[#This Row],[ročník]]="-","-",YEAR(TODAY())-B49)</f>
        <v>32</v>
      </c>
      <c r="D49" s="25" t="s">
        <v>190</v>
      </c>
      <c r="E49" s="26" t="s">
        <v>190</v>
      </c>
    </row>
    <row r="50" spans="2:5">
      <c r="B50" s="24">
        <f>IF(ISBLANK('1. Index'!$C$13),"-",IF(B49="ročník",YEAR('1. Index'!$C$13)-1,B49-1))</f>
        <v>1986</v>
      </c>
      <c r="C50" s="24">
        <f ca="1">IF(Tabulka1[[#This Row],[ročník]]="-","-",YEAR(TODAY())-B50)</f>
        <v>33</v>
      </c>
      <c r="D50" s="25" t="s">
        <v>190</v>
      </c>
      <c r="E50" s="26" t="s">
        <v>190</v>
      </c>
    </row>
    <row r="51" spans="2:5">
      <c r="B51" s="24">
        <f>IF(ISBLANK('1. Index'!$C$13),"-",IF(B50="ročník",YEAR('1. Index'!$C$13)-1,B50-1))</f>
        <v>1985</v>
      </c>
      <c r="C51" s="24">
        <f ca="1">IF(Tabulka1[[#This Row],[ročník]]="-","-",YEAR(TODAY())-B51)</f>
        <v>34</v>
      </c>
      <c r="D51" s="25" t="s">
        <v>190</v>
      </c>
      <c r="E51" s="26" t="s">
        <v>190</v>
      </c>
    </row>
    <row r="52" spans="2:5">
      <c r="B52" s="24">
        <f>IF(ISBLANK('1. Index'!$C$13),"-",IF(B51="ročník",YEAR('1. Index'!$C$13)-1,B51-1))</f>
        <v>1984</v>
      </c>
      <c r="C52" s="24">
        <f ca="1">IF(Tabulka1[[#This Row],[ročník]]="-","-",YEAR(TODAY())-B52)</f>
        <v>35</v>
      </c>
      <c r="D52" s="25" t="s">
        <v>190</v>
      </c>
      <c r="E52" s="26" t="s">
        <v>190</v>
      </c>
    </row>
    <row r="53" spans="2:5">
      <c r="B53" s="24">
        <f>IF(ISBLANK('1. Index'!$C$13),"-",IF(B52="ročník",YEAR('1. Index'!$C$13)-1,B52-1))</f>
        <v>1983</v>
      </c>
      <c r="C53" s="24">
        <f ca="1">IF(Tabulka1[[#This Row],[ročník]]="-","-",YEAR(TODAY())-B53)</f>
        <v>36</v>
      </c>
      <c r="D53" s="25" t="s">
        <v>190</v>
      </c>
      <c r="E53" s="26" t="s">
        <v>190</v>
      </c>
    </row>
    <row r="54" spans="2:5">
      <c r="B54" s="24">
        <f>IF(ISBLANK('1. Index'!$C$13),"-",IF(B53="ročník",YEAR('1. Index'!$C$13)-1,B53-1))</f>
        <v>1982</v>
      </c>
      <c r="C54" s="24">
        <f ca="1">IF(Tabulka1[[#This Row],[ročník]]="-","-",YEAR(TODAY())-B54)</f>
        <v>37</v>
      </c>
      <c r="D54" s="25" t="s">
        <v>190</v>
      </c>
      <c r="E54" s="26" t="s">
        <v>190</v>
      </c>
    </row>
    <row r="55" spans="2:5">
      <c r="B55" s="24">
        <f>IF(ISBLANK('1. Index'!$C$13),"-",IF(B54="ročník",YEAR('1. Index'!$C$13)-1,B54-1))</f>
        <v>1981</v>
      </c>
      <c r="C55" s="24">
        <f ca="1">IF(Tabulka1[[#This Row],[ročník]]="-","-",YEAR(TODAY())-B55)</f>
        <v>38</v>
      </c>
      <c r="D55" s="25" t="s">
        <v>190</v>
      </c>
      <c r="E55" s="26" t="s">
        <v>190</v>
      </c>
    </row>
    <row r="56" spans="2:5">
      <c r="B56" s="24">
        <f>IF(ISBLANK('1. Index'!$C$13),"-",IF(B55="ročník",YEAR('1. Index'!$C$13)-1,B55-1))</f>
        <v>1980</v>
      </c>
      <c r="C56" s="24">
        <f ca="1">IF(Tabulka1[[#This Row],[ročník]]="-","-",YEAR(TODAY())-B56)</f>
        <v>39</v>
      </c>
      <c r="D56" s="25" t="s">
        <v>190</v>
      </c>
      <c r="E56" s="26" t="s">
        <v>190</v>
      </c>
    </row>
    <row r="57" spans="2:5">
      <c r="B57" s="24">
        <f>IF(ISBLANK('1. Index'!$C$13),"-",IF(B56="ročník",YEAR('1. Index'!$C$13)-1,B56-1))</f>
        <v>1979</v>
      </c>
      <c r="C57" s="24">
        <f ca="1">IF(Tabulka1[[#This Row],[ročník]]="-","-",YEAR(TODAY())-B57)</f>
        <v>40</v>
      </c>
      <c r="D57" s="25" t="s">
        <v>190</v>
      </c>
      <c r="E57" s="26" t="s">
        <v>190</v>
      </c>
    </row>
    <row r="58" spans="2:5">
      <c r="B58" s="24">
        <f>IF(ISBLANK('1. Index'!$C$13),"-",IF(B57="ročník",YEAR('1. Index'!$C$13)-1,B57-1))</f>
        <v>1978</v>
      </c>
      <c r="C58" s="24">
        <f ca="1">IF(Tabulka1[[#This Row],[ročník]]="-","-",YEAR(TODAY())-B58)</f>
        <v>41</v>
      </c>
      <c r="D58" s="25" t="s">
        <v>190</v>
      </c>
      <c r="E58" s="26" t="s">
        <v>190</v>
      </c>
    </row>
    <row r="59" spans="2:5">
      <c r="B59" s="24">
        <f>IF(ISBLANK('1. Index'!$C$13),"-",IF(B58="ročník",YEAR('1. Index'!$C$13)-1,B58-1))</f>
        <v>1977</v>
      </c>
      <c r="C59" s="24">
        <f ca="1">IF(Tabulka1[[#This Row],[ročník]]="-","-",YEAR(TODAY())-B59)</f>
        <v>42</v>
      </c>
      <c r="D59" s="25" t="s">
        <v>190</v>
      </c>
      <c r="E59" s="26" t="s">
        <v>190</v>
      </c>
    </row>
    <row r="60" spans="2:5">
      <c r="B60" s="24">
        <f>IF(ISBLANK('1. Index'!$C$13),"-",IF(B59="ročník",YEAR('1. Index'!$C$13)-1,B59-1))</f>
        <v>1976</v>
      </c>
      <c r="C60" s="24">
        <f ca="1">IF(Tabulka1[[#This Row],[ročník]]="-","-",YEAR(TODAY())-B60)</f>
        <v>43</v>
      </c>
      <c r="D60" s="25" t="s">
        <v>190</v>
      </c>
      <c r="E60" s="26" t="s">
        <v>190</v>
      </c>
    </row>
    <row r="61" spans="2:5">
      <c r="B61" s="24">
        <f>IF(ISBLANK('1. Index'!$C$13),"-",IF(B60="ročník",YEAR('1. Index'!$C$13)-1,B60-1))</f>
        <v>1975</v>
      </c>
      <c r="C61" s="24">
        <f ca="1">IF(Tabulka1[[#This Row],[ročník]]="-","-",YEAR(TODAY())-B61)</f>
        <v>44</v>
      </c>
      <c r="D61" s="25" t="s">
        <v>190</v>
      </c>
      <c r="E61" s="26" t="s">
        <v>190</v>
      </c>
    </row>
    <row r="62" spans="2:5">
      <c r="B62" s="24">
        <f>IF(ISBLANK('1. Index'!$C$13),"-",IF(B61="ročník",YEAR('1. Index'!$C$13)-1,B61-1))</f>
        <v>1974</v>
      </c>
      <c r="C62" s="24">
        <f ca="1">IF(Tabulka1[[#This Row],[ročník]]="-","-",YEAR(TODAY())-B62)</f>
        <v>45</v>
      </c>
      <c r="D62" s="25" t="s">
        <v>190</v>
      </c>
      <c r="E62" s="26" t="s">
        <v>190</v>
      </c>
    </row>
    <row r="63" spans="2:5">
      <c r="B63" s="24">
        <f>IF(ISBLANK('1. Index'!$C$13),"-",IF(B62="ročník",YEAR('1. Index'!$C$13)-1,B62-1))</f>
        <v>1973</v>
      </c>
      <c r="C63" s="24">
        <f ca="1">IF(Tabulka1[[#This Row],[ročník]]="-","-",YEAR(TODAY())-B63)</f>
        <v>46</v>
      </c>
      <c r="D63" s="25" t="s">
        <v>190</v>
      </c>
      <c r="E63" s="26" t="s">
        <v>190</v>
      </c>
    </row>
    <row r="64" spans="2:5">
      <c r="B64" s="24">
        <f>IF(ISBLANK('1. Index'!$C$13),"-",IF(B63="ročník",YEAR('1. Index'!$C$13)-1,B63-1))</f>
        <v>1972</v>
      </c>
      <c r="C64" s="24">
        <f ca="1">IF(Tabulka1[[#This Row],[ročník]]="-","-",YEAR(TODAY())-B64)</f>
        <v>47</v>
      </c>
      <c r="D64" s="25" t="s">
        <v>190</v>
      </c>
      <c r="E64" s="26" t="s">
        <v>190</v>
      </c>
    </row>
    <row r="65" spans="2:5">
      <c r="B65" s="24">
        <f>IF(ISBLANK('1. Index'!$C$13),"-",IF(B64="ročník",YEAR('1. Index'!$C$13)-1,B64-1))</f>
        <v>1971</v>
      </c>
      <c r="C65" s="24">
        <f ca="1">IF(Tabulka1[[#This Row],[ročník]]="-","-",YEAR(TODAY())-B65)</f>
        <v>48</v>
      </c>
      <c r="D65" s="25" t="s">
        <v>190</v>
      </c>
      <c r="E65" s="26" t="s">
        <v>190</v>
      </c>
    </row>
    <row r="66" spans="2:5">
      <c r="B66" s="24">
        <f>IF(ISBLANK('1. Index'!$C$13),"-",IF(B65="ročník",YEAR('1. Index'!$C$13)-1,B65-1))</f>
        <v>1970</v>
      </c>
      <c r="C66" s="24">
        <f ca="1">IF(Tabulka1[[#This Row],[ročník]]="-","-",YEAR(TODAY())-B66)</f>
        <v>49</v>
      </c>
      <c r="D66" s="25" t="s">
        <v>190</v>
      </c>
      <c r="E66" s="26" t="s">
        <v>190</v>
      </c>
    </row>
    <row r="67" spans="2:5">
      <c r="B67" s="24">
        <f>IF(ISBLANK('1. Index'!$C$13),"-",IF(B66="ročník",YEAR('1. Index'!$C$13)-1,B66-1))</f>
        <v>1969</v>
      </c>
      <c r="C67" s="24">
        <f ca="1">IF(Tabulka1[[#This Row],[ročník]]="-","-",YEAR(TODAY())-B67)</f>
        <v>50</v>
      </c>
      <c r="D67" s="25" t="s">
        <v>190</v>
      </c>
      <c r="E67" s="26" t="s">
        <v>190</v>
      </c>
    </row>
    <row r="68" spans="2:5">
      <c r="B68" s="24">
        <f>IF(ISBLANK('1. Index'!$C$13),"-",IF(B67="ročník",YEAR('1. Index'!$C$13)-1,B67-1))</f>
        <v>1968</v>
      </c>
      <c r="C68" s="24">
        <f ca="1">IF(Tabulka1[[#This Row],[ročník]]="-","-",YEAR(TODAY())-B68)</f>
        <v>51</v>
      </c>
      <c r="D68" s="25" t="s">
        <v>190</v>
      </c>
      <c r="E68" s="26" t="s">
        <v>190</v>
      </c>
    </row>
    <row r="69" spans="2:5">
      <c r="B69" s="24">
        <f>IF(ISBLANK('1. Index'!$C$13),"-",IF(B68="ročník",YEAR('1. Index'!$C$13)-1,B68-1))</f>
        <v>1967</v>
      </c>
      <c r="C69" s="24">
        <f ca="1">IF(Tabulka1[[#This Row],[ročník]]="-","-",YEAR(TODAY())-B69)</f>
        <v>52</v>
      </c>
      <c r="D69" s="25" t="s">
        <v>190</v>
      </c>
      <c r="E69" s="26" t="s">
        <v>190</v>
      </c>
    </row>
    <row r="70" spans="2:5">
      <c r="B70" s="24">
        <f>IF(ISBLANK('1. Index'!$C$13),"-",IF(B69="ročník",YEAR('1. Index'!$C$13)-1,B69-1))</f>
        <v>1966</v>
      </c>
      <c r="C70" s="24">
        <f ca="1">IF(Tabulka1[[#This Row],[ročník]]="-","-",YEAR(TODAY())-B70)</f>
        <v>53</v>
      </c>
      <c r="D70" s="25" t="s">
        <v>190</v>
      </c>
      <c r="E70" s="26" t="s">
        <v>190</v>
      </c>
    </row>
    <row r="71" spans="2:5">
      <c r="B71" s="24">
        <f>IF(ISBLANK('1. Index'!$C$13),"-",IF(B70="ročník",YEAR('1. Index'!$C$13)-1,B70-1))</f>
        <v>1965</v>
      </c>
      <c r="C71" s="24">
        <f ca="1">IF(Tabulka1[[#This Row],[ročník]]="-","-",YEAR(TODAY())-B71)</f>
        <v>54</v>
      </c>
      <c r="D71" s="25" t="s">
        <v>190</v>
      </c>
      <c r="E71" s="26" t="s">
        <v>190</v>
      </c>
    </row>
    <row r="72" spans="2:5">
      <c r="B72" s="24">
        <f>IF(ISBLANK('1. Index'!$C$13),"-",IF(B71="ročník",YEAR('1. Index'!$C$13)-1,B71-1))</f>
        <v>1964</v>
      </c>
      <c r="C72" s="24">
        <f ca="1">IF(Tabulka1[[#This Row],[ročník]]="-","-",YEAR(TODAY())-B72)</f>
        <v>55</v>
      </c>
      <c r="D72" s="25" t="s">
        <v>190</v>
      </c>
      <c r="E72" s="26" t="s">
        <v>190</v>
      </c>
    </row>
    <row r="73" spans="2:5">
      <c r="B73" s="24">
        <f>IF(ISBLANK('1. Index'!$C$13),"-",IF(B72="ročník",YEAR('1. Index'!$C$13)-1,B72-1))</f>
        <v>1963</v>
      </c>
      <c r="C73" s="24">
        <f ca="1">IF(Tabulka1[[#This Row],[ročník]]="-","-",YEAR(TODAY())-B73)</f>
        <v>56</v>
      </c>
      <c r="D73" s="25" t="s">
        <v>190</v>
      </c>
      <c r="E73" s="26" t="s">
        <v>190</v>
      </c>
    </row>
    <row r="74" spans="2:5">
      <c r="B74" s="24">
        <f>IF(ISBLANK('1. Index'!$C$13),"-",IF(B73="ročník",YEAR('1. Index'!$C$13)-1,B73-1))</f>
        <v>1962</v>
      </c>
      <c r="C74" s="24">
        <f ca="1">IF(Tabulka1[[#This Row],[ročník]]="-","-",YEAR(TODAY())-B74)</f>
        <v>57</v>
      </c>
      <c r="D74" s="25" t="s">
        <v>190</v>
      </c>
      <c r="E74" s="26" t="s">
        <v>190</v>
      </c>
    </row>
    <row r="75" spans="2:5">
      <c r="B75" s="24">
        <f>IF(ISBLANK('1. Index'!$C$13),"-",IF(B74="ročník",YEAR('1. Index'!$C$13)-1,B74-1))</f>
        <v>1961</v>
      </c>
      <c r="C75" s="24">
        <f ca="1">IF(Tabulka1[[#This Row],[ročník]]="-","-",YEAR(TODAY())-B75)</f>
        <v>58</v>
      </c>
      <c r="D75" s="25" t="s">
        <v>190</v>
      </c>
      <c r="E75" s="26" t="s">
        <v>190</v>
      </c>
    </row>
    <row r="76" spans="2:5">
      <c r="B76" s="24">
        <f>IF(ISBLANK('1. Index'!$C$13),"-",IF(B75="ročník",YEAR('1. Index'!$C$13)-1,B75-1))</f>
        <v>1960</v>
      </c>
      <c r="C76" s="24">
        <f ca="1">IF(Tabulka1[[#This Row],[ročník]]="-","-",YEAR(TODAY())-B76)</f>
        <v>59</v>
      </c>
      <c r="D76" s="25" t="s">
        <v>190</v>
      </c>
      <c r="E76" s="26" t="s">
        <v>190</v>
      </c>
    </row>
    <row r="77" spans="2:5">
      <c r="B77" s="24">
        <f>IF(ISBLANK('1. Index'!$C$13),"-",IF(B76="ročník",YEAR('1. Index'!$C$13)-1,B76-1))</f>
        <v>1959</v>
      </c>
      <c r="C77" s="24">
        <f ca="1">IF(Tabulka1[[#This Row],[ročník]]="-","-",YEAR(TODAY())-B77)</f>
        <v>60</v>
      </c>
      <c r="D77" s="25" t="s">
        <v>190</v>
      </c>
      <c r="E77" s="26" t="s">
        <v>190</v>
      </c>
    </row>
    <row r="78" spans="2:5">
      <c r="B78" s="24">
        <f>IF(ISBLANK('1. Index'!$C$13),"-",IF(B77="ročník",YEAR('1. Index'!$C$13)-1,B77-1))</f>
        <v>1958</v>
      </c>
      <c r="C78" s="24">
        <f ca="1">IF(Tabulka1[[#This Row],[ročník]]="-","-",YEAR(TODAY())-B78)</f>
        <v>61</v>
      </c>
      <c r="D78" s="25" t="s">
        <v>190</v>
      </c>
      <c r="E78" s="26" t="s">
        <v>190</v>
      </c>
    </row>
    <row r="79" spans="2:5">
      <c r="B79" s="24">
        <f>IF(ISBLANK('1. Index'!$C$13),"-",IF(B78="ročník",YEAR('1. Index'!$C$13)-1,B78-1))</f>
        <v>1957</v>
      </c>
      <c r="C79" s="24">
        <f ca="1">IF(Tabulka1[[#This Row],[ročník]]="-","-",YEAR(TODAY())-B79)</f>
        <v>62</v>
      </c>
      <c r="D79" s="25" t="s">
        <v>190</v>
      </c>
      <c r="E79" s="26" t="s">
        <v>190</v>
      </c>
    </row>
    <row r="80" spans="2:5">
      <c r="B80" s="24">
        <f>IF(ISBLANK('1. Index'!$C$13),"-",IF(B79="ročník",YEAR('1. Index'!$C$13)-1,B79-1))</f>
        <v>1956</v>
      </c>
      <c r="C80" s="24">
        <f ca="1">IF(Tabulka1[[#This Row],[ročník]]="-","-",YEAR(TODAY())-B80)</f>
        <v>63</v>
      </c>
      <c r="D80" s="25" t="s">
        <v>190</v>
      </c>
      <c r="E80" s="26" t="s">
        <v>190</v>
      </c>
    </row>
    <row r="81" spans="2:5">
      <c r="B81" s="24">
        <f>IF(ISBLANK('1. Index'!$C$13),"-",IF(B80="ročník",YEAR('1. Index'!$C$13)-1,B80-1))</f>
        <v>1955</v>
      </c>
      <c r="C81" s="24">
        <f ca="1">IF(Tabulka1[[#This Row],[ročník]]="-","-",YEAR(TODAY())-B81)</f>
        <v>64</v>
      </c>
      <c r="D81" s="25" t="s">
        <v>190</v>
      </c>
      <c r="E81" s="26" t="s">
        <v>190</v>
      </c>
    </row>
    <row r="82" spans="2:5">
      <c r="B82" s="24">
        <f>IF(ISBLANK('1. Index'!$C$13),"-",IF(B81="ročník",YEAR('1. Index'!$C$13)-1,B81-1))</f>
        <v>1954</v>
      </c>
      <c r="C82" s="24">
        <f ca="1">IF(Tabulka1[[#This Row],[ročník]]="-","-",YEAR(TODAY())-B82)</f>
        <v>65</v>
      </c>
      <c r="D82" s="25" t="s">
        <v>190</v>
      </c>
      <c r="E82" s="26" t="s">
        <v>190</v>
      </c>
    </row>
    <row r="83" spans="2:5">
      <c r="B83" s="24">
        <f>IF(ISBLANK('1. Index'!$C$13),"-",IF(B82="ročník",YEAR('1. Index'!$C$13)-1,B82-1))</f>
        <v>1953</v>
      </c>
      <c r="C83" s="24">
        <f ca="1">IF(Tabulka1[[#This Row],[ročník]]="-","-",YEAR(TODAY())-B83)</f>
        <v>66</v>
      </c>
      <c r="D83" s="25" t="s">
        <v>190</v>
      </c>
      <c r="E83" s="26" t="s">
        <v>190</v>
      </c>
    </row>
    <row r="84" spans="2:5">
      <c r="B84" s="24">
        <f>IF(ISBLANK('1. Index'!$C$13),"-",IF(B83="ročník",YEAR('1. Index'!$C$13)-1,B83-1))</f>
        <v>1952</v>
      </c>
      <c r="C84" s="24">
        <f ca="1">IF(Tabulka1[[#This Row],[ročník]]="-","-",YEAR(TODAY())-B84)</f>
        <v>67</v>
      </c>
      <c r="D84" s="25" t="s">
        <v>190</v>
      </c>
      <c r="E84" s="26" t="s">
        <v>190</v>
      </c>
    </row>
    <row r="85" spans="2:5">
      <c r="B85" s="24">
        <f>IF(ISBLANK('1. Index'!$C$13),"-",IF(B84="ročník",YEAR('1. Index'!$C$13)-1,B84-1))</f>
        <v>1951</v>
      </c>
      <c r="C85" s="24">
        <f ca="1">IF(Tabulka1[[#This Row],[ročník]]="-","-",YEAR(TODAY())-B85)</f>
        <v>68</v>
      </c>
      <c r="D85" s="25" t="s">
        <v>190</v>
      </c>
      <c r="E85" s="26" t="s">
        <v>190</v>
      </c>
    </row>
    <row r="86" spans="2:5">
      <c r="B86" s="24">
        <f>IF(ISBLANK('1. Index'!$C$13),"-",IF(B85="ročník",YEAR('1. Index'!$C$13)-1,B85-1))</f>
        <v>1950</v>
      </c>
      <c r="C86" s="24">
        <f ca="1">IF(Tabulka1[[#This Row],[ročník]]="-","-",YEAR(TODAY())-B86)</f>
        <v>69</v>
      </c>
      <c r="D86" s="25" t="s">
        <v>190</v>
      </c>
      <c r="E86" s="26" t="s">
        <v>190</v>
      </c>
    </row>
    <row r="87" spans="2:5">
      <c r="B87" s="24">
        <f>IF(ISBLANK('1. Index'!$C$13),"-",IF(B86="ročník",YEAR('1. Index'!$C$13)-1,B86-1))</f>
        <v>1949</v>
      </c>
      <c r="C87" s="24">
        <f ca="1">IF(Tabulka1[[#This Row],[ročník]]="-","-",YEAR(TODAY())-B87)</f>
        <v>70</v>
      </c>
      <c r="D87" s="25" t="s">
        <v>190</v>
      </c>
      <c r="E87" s="26" t="s">
        <v>190</v>
      </c>
    </row>
    <row r="88" spans="2:5">
      <c r="B88" s="24">
        <f>IF(ISBLANK('1. Index'!$C$13),"-",IF(B87="ročník",YEAR('1. Index'!$C$13)-1,B87-1))</f>
        <v>1948</v>
      </c>
      <c r="C88" s="24">
        <f ca="1">IF(Tabulka1[[#This Row],[ročník]]="-","-",YEAR(TODAY())-B88)</f>
        <v>71</v>
      </c>
      <c r="D88" s="25" t="s">
        <v>190</v>
      </c>
      <c r="E88" s="26" t="s">
        <v>190</v>
      </c>
    </row>
    <row r="89" spans="2:5">
      <c r="B89" s="24">
        <f>IF(ISBLANK('1. Index'!$C$13),"-",IF(B88="ročník",YEAR('1. Index'!$C$13)-1,B88-1))</f>
        <v>1947</v>
      </c>
      <c r="C89" s="24">
        <f ca="1">IF(Tabulka1[[#This Row],[ročník]]="-","-",YEAR(TODAY())-B89)</f>
        <v>72</v>
      </c>
      <c r="D89" s="25" t="s">
        <v>190</v>
      </c>
      <c r="E89" s="26" t="s">
        <v>190</v>
      </c>
    </row>
    <row r="90" spans="2:5">
      <c r="B90" s="24">
        <f>IF(ISBLANK('1. Index'!$C$13),"-",IF(B89="ročník",YEAR('1. Index'!$C$13)-1,B89-1))</f>
        <v>1946</v>
      </c>
      <c r="C90" s="24">
        <f ca="1">IF(Tabulka1[[#This Row],[ročník]]="-","-",YEAR(TODAY())-B90)</f>
        <v>73</v>
      </c>
      <c r="D90" s="25" t="s">
        <v>190</v>
      </c>
      <c r="E90" s="26" t="s">
        <v>190</v>
      </c>
    </row>
    <row r="91" spans="2:5">
      <c r="B91" s="24">
        <f>IF(ISBLANK('1. Index'!$C$13),"-",IF(B90="ročník",YEAR('1. Index'!$C$13)-1,B90-1))</f>
        <v>1945</v>
      </c>
      <c r="C91" s="24">
        <f ca="1">IF(Tabulka1[[#This Row],[ročník]]="-","-",YEAR(TODAY())-B91)</f>
        <v>74</v>
      </c>
      <c r="D91" s="25" t="s">
        <v>190</v>
      </c>
      <c r="E91" s="26" t="s">
        <v>190</v>
      </c>
    </row>
    <row r="92" spans="2:5">
      <c r="B92" s="24">
        <f>IF(ISBLANK('1. Index'!$C$13),"-",IF(B91="ročník",YEAR('1. Index'!$C$13)-1,B91-1))</f>
        <v>1944</v>
      </c>
      <c r="C92" s="24">
        <f ca="1">IF(Tabulka1[[#This Row],[ročník]]="-","-",YEAR(TODAY())-B92)</f>
        <v>75</v>
      </c>
      <c r="D92" s="25" t="s">
        <v>190</v>
      </c>
      <c r="E92" s="26" t="s">
        <v>190</v>
      </c>
    </row>
    <row r="93" spans="2:5">
      <c r="B93" s="24">
        <f>IF(ISBLANK('1. Index'!$C$13),"-",IF(B92="ročník",YEAR('1. Index'!$C$13)-1,B92-1))</f>
        <v>1943</v>
      </c>
      <c r="C93" s="24">
        <f ca="1">IF(Tabulka1[[#This Row],[ročník]]="-","-",YEAR(TODAY())-B93)</f>
        <v>76</v>
      </c>
      <c r="D93" s="25" t="s">
        <v>190</v>
      </c>
      <c r="E93" s="26" t="s">
        <v>190</v>
      </c>
    </row>
    <row r="94" spans="2:5">
      <c r="B94" s="24">
        <f>IF(ISBLANK('1. Index'!$C$13),"-",IF(B93="ročník",YEAR('1. Index'!$C$13)-1,B93-1))</f>
        <v>1942</v>
      </c>
      <c r="C94" s="24">
        <f ca="1">IF(Tabulka1[[#This Row],[ročník]]="-","-",YEAR(TODAY())-B94)</f>
        <v>77</v>
      </c>
      <c r="D94" s="25" t="s">
        <v>190</v>
      </c>
      <c r="E94" s="26" t="s">
        <v>190</v>
      </c>
    </row>
    <row r="95" spans="2:5">
      <c r="B95" s="24">
        <f>IF(ISBLANK('1. Index'!$C$13),"-",IF(B94="ročník",YEAR('1. Index'!$C$13)-1,B94-1))</f>
        <v>1941</v>
      </c>
      <c r="C95" s="24">
        <f ca="1">IF(Tabulka1[[#This Row],[ročník]]="-","-",YEAR(TODAY())-B95)</f>
        <v>78</v>
      </c>
      <c r="D95" s="25" t="s">
        <v>190</v>
      </c>
      <c r="E95" s="26" t="s">
        <v>190</v>
      </c>
    </row>
    <row r="96" spans="2:5">
      <c r="B96" s="24">
        <f>IF(ISBLANK('1. Index'!$C$13),"-",IF(B95="ročník",YEAR('1. Index'!$C$13)-1,B95-1))</f>
        <v>1940</v>
      </c>
      <c r="C96" s="24">
        <f ca="1">IF(Tabulka1[[#This Row],[ročník]]="-","-",YEAR(TODAY())-B96)</f>
        <v>79</v>
      </c>
      <c r="D96" s="25" t="s">
        <v>190</v>
      </c>
      <c r="E96" s="26" t="s">
        <v>190</v>
      </c>
    </row>
    <row r="97" spans="2:5">
      <c r="B97" s="24">
        <f>IF(ISBLANK('1. Index'!$C$13),"-",IF(B96="ročník",YEAR('1. Index'!$C$13)-1,B96-1))</f>
        <v>1939</v>
      </c>
      <c r="C97" s="24">
        <f ca="1">IF(Tabulka1[[#This Row],[ročník]]="-","-",YEAR(TODAY())-B97)</f>
        <v>80</v>
      </c>
      <c r="D97" s="25" t="s">
        <v>190</v>
      </c>
      <c r="E97" s="26" t="s">
        <v>190</v>
      </c>
    </row>
    <row r="98" spans="2:5">
      <c r="B98" s="24">
        <f>IF(ISBLANK('1. Index'!$C$13),"-",IF(B97="ročník",YEAR('1. Index'!$C$13)-1,B97-1))</f>
        <v>1938</v>
      </c>
      <c r="C98" s="24">
        <f ca="1">IF(Tabulka1[[#This Row],[ročník]]="-","-",YEAR(TODAY())-B98)</f>
        <v>81</v>
      </c>
      <c r="D98" s="25" t="s">
        <v>190</v>
      </c>
      <c r="E98" s="26" t="s">
        <v>190</v>
      </c>
    </row>
    <row r="99" spans="2:5">
      <c r="B99" s="24">
        <f>IF(ISBLANK('1. Index'!$C$13),"-",IF(B98="ročník",YEAR('1. Index'!$C$13)-1,B98-1))</f>
        <v>1937</v>
      </c>
      <c r="C99" s="24">
        <f ca="1">IF(Tabulka1[[#This Row],[ročník]]="-","-",YEAR(TODAY())-B99)</f>
        <v>82</v>
      </c>
      <c r="D99" s="25" t="s">
        <v>190</v>
      </c>
      <c r="E99" s="26" t="s">
        <v>190</v>
      </c>
    </row>
    <row r="100" spans="2:5">
      <c r="B100" s="24">
        <f>IF(ISBLANK('1. Index'!$C$13),"-",IF(B99="ročník",YEAR('1. Index'!$C$13)-1,B99-1))</f>
        <v>1936</v>
      </c>
      <c r="C100" s="24">
        <f ca="1">IF(Tabulka1[[#This Row],[ročník]]="-","-",YEAR(TODAY())-B100)</f>
        <v>83</v>
      </c>
      <c r="D100" s="25" t="s">
        <v>190</v>
      </c>
      <c r="E100" s="26" t="s">
        <v>190</v>
      </c>
    </row>
    <row r="101" spans="2:5">
      <c r="B101" s="24">
        <f>IF(ISBLANK('1. Index'!$C$13),"-",IF(B100="ročník",YEAR('1. Index'!$C$13)-1,B100-1))</f>
        <v>1935</v>
      </c>
      <c r="C101" s="24">
        <f ca="1">IF(Tabulka1[[#This Row],[ročník]]="-","-",YEAR(TODAY())-B101)</f>
        <v>84</v>
      </c>
      <c r="D101" s="25" t="s">
        <v>190</v>
      </c>
      <c r="E101" s="26" t="s">
        <v>190</v>
      </c>
    </row>
    <row r="102" spans="2:5">
      <c r="B102" s="24">
        <f>IF(ISBLANK('1. Index'!$C$13),"-",IF(B101="ročník",YEAR('1. Index'!$C$13)-1,B101-1))</f>
        <v>1934</v>
      </c>
      <c r="C102" s="24">
        <f ca="1">IF(Tabulka1[[#This Row],[ročník]]="-","-",YEAR(TODAY())-B102)</f>
        <v>85</v>
      </c>
      <c r="D102" s="25" t="s">
        <v>190</v>
      </c>
      <c r="E102" s="26" t="s">
        <v>190</v>
      </c>
    </row>
    <row r="103" spans="2:5">
      <c r="B103" s="24">
        <f>IF(ISBLANK('1. Index'!$C$13),"-",IF(B102="ročník",YEAR('1. Index'!$C$13)-1,B102-1))</f>
        <v>1933</v>
      </c>
      <c r="C103" s="24">
        <f ca="1">IF(Tabulka1[[#This Row],[ročník]]="-","-",YEAR(TODAY())-B103)</f>
        <v>86</v>
      </c>
      <c r="D103" s="25" t="s">
        <v>190</v>
      </c>
      <c r="E103" s="26" t="s">
        <v>190</v>
      </c>
    </row>
    <row r="104" spans="2:5">
      <c r="B104" s="24">
        <f>IF(ISBLANK('1. Index'!$C$13),"-",IF(B103="ročník",YEAR('1. Index'!$C$13)-1,B103-1))</f>
        <v>1932</v>
      </c>
      <c r="C104" s="24">
        <f ca="1">IF(Tabulka1[[#This Row],[ročník]]="-","-",YEAR(TODAY())-B104)</f>
        <v>87</v>
      </c>
      <c r="D104" s="25" t="s">
        <v>190</v>
      </c>
      <c r="E104" s="26" t="s">
        <v>190</v>
      </c>
    </row>
    <row r="105" spans="2:5">
      <c r="B105" s="24">
        <f>IF(ISBLANK('1. Index'!$C$13),"-",IF(B104="ročník",YEAR('1. Index'!$C$13)-1,B104-1))</f>
        <v>1931</v>
      </c>
      <c r="C105" s="24">
        <f ca="1">IF(Tabulka1[[#This Row],[ročník]]="-","-",YEAR(TODAY())-B105)</f>
        <v>88</v>
      </c>
      <c r="D105" s="25" t="s">
        <v>190</v>
      </c>
      <c r="E105" s="26" t="s">
        <v>190</v>
      </c>
    </row>
    <row r="106" spans="2:5">
      <c r="B106" s="24">
        <f>IF(ISBLANK('1. Index'!$C$13),"-",IF(B105="ročník",YEAR('1. Index'!$C$13)-1,B105-1))</f>
        <v>1930</v>
      </c>
      <c r="C106" s="24">
        <f ca="1">IF(Tabulka1[[#This Row],[ročník]]="-","-",YEAR(TODAY())-B106)</f>
        <v>89</v>
      </c>
      <c r="D106" s="25" t="s">
        <v>190</v>
      </c>
      <c r="E106" s="26" t="s">
        <v>190</v>
      </c>
    </row>
    <row r="107" spans="2:5">
      <c r="B107" s="24">
        <f>IF(ISBLANK('1. Index'!$C$13),"-",IF(B106="ročník",YEAR('1. Index'!$C$13)-1,B106-1))</f>
        <v>1929</v>
      </c>
      <c r="C107" s="24">
        <f ca="1">IF(Tabulka1[[#This Row],[ročník]]="-","-",YEAR(TODAY())-B107)</f>
        <v>90</v>
      </c>
      <c r="D107" s="25" t="s">
        <v>190</v>
      </c>
      <c r="E107" s="26" t="s">
        <v>190</v>
      </c>
    </row>
    <row r="108" spans="2:5">
      <c r="B108" s="24">
        <f>IF(ISBLANK('1. Index'!$C$13),"-",IF(B107="ročník",YEAR('1. Index'!$C$13)-1,B107-1))</f>
        <v>1928</v>
      </c>
      <c r="C108" s="24">
        <f ca="1">IF(Tabulka1[[#This Row],[ročník]]="-","-",YEAR(TODAY())-B108)</f>
        <v>91</v>
      </c>
      <c r="D108" s="25" t="s">
        <v>190</v>
      </c>
      <c r="E108" s="26" t="s">
        <v>190</v>
      </c>
    </row>
    <row r="109" spans="2:5">
      <c r="B109" s="24">
        <f>IF(ISBLANK('1. Index'!$C$13),"-",IF(B108="ročník",YEAR('1. Index'!$C$13)-1,B108-1))</f>
        <v>1927</v>
      </c>
      <c r="C109" s="24">
        <f ca="1">IF(Tabulka1[[#This Row],[ročník]]="-","-",YEAR(TODAY())-B109)</f>
        <v>92</v>
      </c>
      <c r="D109" s="25" t="s">
        <v>190</v>
      </c>
      <c r="E109" s="26" t="s">
        <v>190</v>
      </c>
    </row>
    <row r="110" spans="2:5">
      <c r="B110" s="24">
        <f>IF(ISBLANK('1. Index'!$C$13),"-",IF(B109="ročník",YEAR('1. Index'!$C$13)-1,B109-1))</f>
        <v>1926</v>
      </c>
      <c r="C110" s="24">
        <f ca="1">IF(Tabulka1[[#This Row],[ročník]]="-","-",YEAR(TODAY())-B110)</f>
        <v>93</v>
      </c>
      <c r="D110" s="25" t="s">
        <v>190</v>
      </c>
      <c r="E110" s="26" t="s">
        <v>190</v>
      </c>
    </row>
    <row r="111" spans="2:5">
      <c r="B111" s="24">
        <f>IF(ISBLANK('1. Index'!$C$13),"-",IF(B110="ročník",YEAR('1. Index'!$C$13)-1,B110-1))</f>
        <v>1925</v>
      </c>
      <c r="C111" s="24">
        <f ca="1">IF(Tabulka1[[#This Row],[ročník]]="-","-",YEAR(TODAY())-B111)</f>
        <v>94</v>
      </c>
      <c r="D111" s="25" t="s">
        <v>190</v>
      </c>
      <c r="E111" s="26" t="s">
        <v>190</v>
      </c>
    </row>
    <row r="112" spans="2:5">
      <c r="B112" s="24">
        <f>IF(ISBLANK('1. Index'!$C$13),"-",IF(B111="ročník",YEAR('1. Index'!$C$13)-1,B111-1))</f>
        <v>1924</v>
      </c>
      <c r="C112" s="24">
        <f ca="1">IF(Tabulka1[[#This Row],[ročník]]="-","-",YEAR(TODAY())-B112)</f>
        <v>95</v>
      </c>
      <c r="D112" s="25" t="s">
        <v>190</v>
      </c>
      <c r="E112" s="26" t="s">
        <v>190</v>
      </c>
    </row>
    <row r="113" spans="2:5">
      <c r="B113" s="24">
        <f>IF(ISBLANK('1. Index'!$C$13),"-",IF(B112="ročník",YEAR('1. Index'!$C$13)-1,B112-1))</f>
        <v>1923</v>
      </c>
      <c r="C113" s="24">
        <f ca="1">IF(Tabulka1[[#This Row],[ročník]]="-","-",YEAR(TODAY())-B113)</f>
        <v>96</v>
      </c>
      <c r="D113" s="25" t="s">
        <v>190</v>
      </c>
      <c r="E113" s="26" t="s">
        <v>190</v>
      </c>
    </row>
  </sheetData>
  <sheetProtection selectLockedCells="1" autoFilter="0"/>
  <conditionalFormatting sqref="D18:E113">
    <cfRule type="containsBlanks" dxfId="260" priority="1">
      <formula>LEN(TRIM(D18))=0</formula>
    </cfRule>
    <cfRule type="notContainsBlanks" dxfId="259" priority="13">
      <formula>LEN(TRIM(D18))&gt;0</formula>
    </cfRule>
  </conditionalFormatting>
  <pageMargins left="0.39370078740157483" right="0.39370078740157483" top="0" bottom="0.39370078740157483" header="0" footer="0"/>
  <pageSetup paperSize="9" orientation="portrait" r:id="rId1"/>
  <picture r:id="rId2"/>
  <tableParts count="1">
    <tablePart r:id="rId3"/>
  </tableParts>
</worksheet>
</file>

<file path=xl/worksheets/sheet4.xml><?xml version="1.0" encoding="utf-8"?>
<worksheet xmlns="http://schemas.openxmlformats.org/spreadsheetml/2006/main" xmlns:r="http://schemas.openxmlformats.org/officeDocument/2006/relationships">
  <dimension ref="B2:H309"/>
  <sheetViews>
    <sheetView showGridLines="0" workbookViewId="0">
      <pane ySplit="9" topLeftCell="A10" activePane="bottomLeft" state="frozen"/>
      <selection pane="bottomLeft" activeCell="B2" sqref="B2"/>
    </sheetView>
  </sheetViews>
  <sheetFormatPr defaultColWidth="9.140625" defaultRowHeight="12.75"/>
  <cols>
    <col min="1" max="1" width="3.7109375" style="1" customWidth="1"/>
    <col min="2" max="2" width="7.42578125" style="2" customWidth="1"/>
    <col min="3" max="3" width="25.7109375" style="1" customWidth="1"/>
    <col min="4" max="4" width="6.7109375" style="2" customWidth="1"/>
    <col min="5" max="5" width="25.7109375" style="1" customWidth="1"/>
    <col min="6" max="6" width="4.7109375" style="2" customWidth="1"/>
    <col min="7" max="7" width="17.85546875" style="2" customWidth="1"/>
    <col min="8" max="8" width="13.85546875" style="2" bestFit="1" customWidth="1"/>
    <col min="9" max="16384" width="9.140625" style="1"/>
  </cols>
  <sheetData>
    <row r="2" spans="2:8" ht="15.75">
      <c r="B2" s="3" t="s">
        <v>63</v>
      </c>
      <c r="G2" s="7" t="str">
        <f>IF(ISBLANK('1. Index'!C10),"-",'1. Index'!C10)</f>
        <v>Reuter Run Boršov nad Vltavou - děti</v>
      </c>
    </row>
    <row r="3" spans="2:8" ht="15.75">
      <c r="G3" s="8">
        <f>IF(ISBLANK('1. Index'!C13),"-",'1. Index'!C13)</f>
        <v>43687</v>
      </c>
    </row>
    <row r="4" spans="2:8">
      <c r="B4" s="22" t="s">
        <v>33</v>
      </c>
    </row>
    <row r="5" spans="2:8">
      <c r="B5" s="1" t="s">
        <v>64</v>
      </c>
    </row>
    <row r="6" spans="2:8">
      <c r="B6" s="1" t="s">
        <v>65</v>
      </c>
    </row>
    <row r="7" spans="2:8">
      <c r="B7" s="1" t="s">
        <v>68</v>
      </c>
    </row>
    <row r="8" spans="2:8">
      <c r="B8" s="27"/>
      <c r="C8" s="30"/>
      <c r="D8" s="27"/>
      <c r="E8" s="30"/>
      <c r="F8" s="27"/>
    </row>
    <row r="9" spans="2:8">
      <c r="B9" s="2" t="s">
        <v>0</v>
      </c>
      <c r="C9" s="1" t="s">
        <v>12</v>
      </c>
      <c r="D9" s="2" t="s">
        <v>3</v>
      </c>
      <c r="E9" s="1" t="s">
        <v>1</v>
      </c>
      <c r="F9" s="2" t="s">
        <v>2</v>
      </c>
      <c r="G9" s="9" t="s">
        <v>5</v>
      </c>
      <c r="H9" s="39" t="s">
        <v>67</v>
      </c>
    </row>
    <row r="10" spans="2:8">
      <c r="B10" s="18">
        <v>75</v>
      </c>
      <c r="C10" s="19" t="s">
        <v>101</v>
      </c>
      <c r="D10" s="18">
        <v>2013</v>
      </c>
      <c r="E10" s="19" t="s">
        <v>102</v>
      </c>
      <c r="F10" s="18" t="s">
        <v>103</v>
      </c>
      <c r="G10" s="13" t="str">
        <f>IF(ISBLANK('1. Index'!$C$13),"-",IF(Tabulka2[[#This Row],[m/ž]]="M",VLOOKUP(Tabulka2[[#This Row],[ročník]],'2. Kategorie'!B:E,3,0),IF(Tabulka2[[#This Row],[m/ž]]="Z",VLOOKUP(Tabulka2[[#This Row],[ročník]],'2. Kategorie'!B:E,4,0),"?")))</f>
        <v>Mladší přípravka H</v>
      </c>
      <c r="H10" s="10" t="str">
        <f>IF(COUNTIFS([start. č.],Tabulka2[[#This Row],[start. č.]])&gt;1,"duplicita!","ok")</f>
        <v>ok</v>
      </c>
    </row>
    <row r="11" spans="2:8">
      <c r="B11" s="18">
        <v>35</v>
      </c>
      <c r="C11" s="19" t="s">
        <v>104</v>
      </c>
      <c r="D11" s="18">
        <v>2013</v>
      </c>
      <c r="E11" s="19" t="s">
        <v>105</v>
      </c>
      <c r="F11" s="18" t="s">
        <v>103</v>
      </c>
      <c r="G11" s="14" t="str">
        <f>IF(ISBLANK('1. Index'!$C$13),"-",IF(Tabulka2[[#This Row],[m/ž]]="M",VLOOKUP(Tabulka2[[#This Row],[ročník]],'2. Kategorie'!B:E,3,0),IF(Tabulka2[[#This Row],[m/ž]]="Z",VLOOKUP(Tabulka2[[#This Row],[ročník]],'2. Kategorie'!B:E,4,0),"?")))</f>
        <v>Mladší přípravka H</v>
      </c>
      <c r="H11" s="11" t="str">
        <f>IF(COUNTIFS([start. č.],Tabulka2[[#This Row],[start. č.]])&gt;1,"duplicita!","ok")</f>
        <v>ok</v>
      </c>
    </row>
    <row r="12" spans="2:8">
      <c r="B12" s="18">
        <v>83</v>
      </c>
      <c r="C12" s="19" t="s">
        <v>106</v>
      </c>
      <c r="D12" s="18">
        <v>2013</v>
      </c>
      <c r="E12" s="19" t="s">
        <v>107</v>
      </c>
      <c r="F12" s="18" t="s">
        <v>103</v>
      </c>
      <c r="G12" s="14" t="str">
        <f>IF(ISBLANK('1. Index'!$C$13),"-",IF(Tabulka2[[#This Row],[m/ž]]="M",VLOOKUP(Tabulka2[[#This Row],[ročník]],'2. Kategorie'!B:E,3,0),IF(Tabulka2[[#This Row],[m/ž]]="Z",VLOOKUP(Tabulka2[[#This Row],[ročník]],'2. Kategorie'!B:E,4,0),"?")))</f>
        <v>Mladší přípravka H</v>
      </c>
      <c r="H12" s="11" t="str">
        <f>IF(COUNTIFS([start. č.],Tabulka2[[#This Row],[start. č.]])&gt;1,"duplicita!","ok")</f>
        <v>ok</v>
      </c>
    </row>
    <row r="13" spans="2:8">
      <c r="B13" s="18">
        <v>78</v>
      </c>
      <c r="C13" s="19" t="s">
        <v>108</v>
      </c>
      <c r="D13" s="18">
        <v>2013</v>
      </c>
      <c r="E13" s="19" t="s">
        <v>109</v>
      </c>
      <c r="F13" s="18" t="s">
        <v>103</v>
      </c>
      <c r="G13" s="15" t="str">
        <f>IF(ISBLANK('1. Index'!$C$13),"-",IF(Tabulka2[[#This Row],[m/ž]]="M",VLOOKUP(Tabulka2[[#This Row],[ročník]],'2. Kategorie'!B:E,3,0),IF(Tabulka2[[#This Row],[m/ž]]="Z",VLOOKUP(Tabulka2[[#This Row],[ročník]],'2. Kategorie'!B:E,4,0),"?")))</f>
        <v>Mladší přípravka H</v>
      </c>
      <c r="H13" s="11" t="str">
        <f>IF(COUNTIFS([start. č.],Tabulka2[[#This Row],[start. č.]])&gt;1,"duplicita!","ok")</f>
        <v>ok</v>
      </c>
    </row>
    <row r="14" spans="2:8">
      <c r="B14" s="18">
        <v>56</v>
      </c>
      <c r="C14" s="19" t="s">
        <v>110</v>
      </c>
      <c r="D14" s="18">
        <v>2013</v>
      </c>
      <c r="E14" s="19" t="s">
        <v>111</v>
      </c>
      <c r="F14" s="18" t="s">
        <v>103</v>
      </c>
      <c r="G14" s="15" t="str">
        <f>IF(ISBLANK('1. Index'!$C$13),"-",IF(Tabulka2[[#This Row],[m/ž]]="M",VLOOKUP(Tabulka2[[#This Row],[ročník]],'2. Kategorie'!B:E,3,0),IF(Tabulka2[[#This Row],[m/ž]]="Z",VLOOKUP(Tabulka2[[#This Row],[ročník]],'2. Kategorie'!B:E,4,0),"?")))</f>
        <v>Mladší přípravka H</v>
      </c>
      <c r="H14" s="11" t="str">
        <f>IF(COUNTIFS([start. č.],Tabulka2[[#This Row],[start. č.]])&gt;1,"duplicita!","ok")</f>
        <v>ok</v>
      </c>
    </row>
    <row r="15" spans="2:8">
      <c r="B15" s="18">
        <v>90</v>
      </c>
      <c r="C15" s="19" t="s">
        <v>112</v>
      </c>
      <c r="D15" s="18">
        <v>2013</v>
      </c>
      <c r="E15" s="19" t="s">
        <v>113</v>
      </c>
      <c r="F15" s="18" t="s">
        <v>103</v>
      </c>
      <c r="G15" s="15" t="str">
        <f>IF(ISBLANK('1. Index'!$C$13),"-",IF(Tabulka2[[#This Row],[m/ž]]="M",VLOOKUP(Tabulka2[[#This Row],[ročník]],'2. Kategorie'!B:E,3,0),IF(Tabulka2[[#This Row],[m/ž]]="Z",VLOOKUP(Tabulka2[[#This Row],[ročník]],'2. Kategorie'!B:E,4,0),"?")))</f>
        <v>Mladší přípravka H</v>
      </c>
      <c r="H15" s="11" t="str">
        <f>IF(COUNTIFS([start. č.],Tabulka2[[#This Row],[start. č.]])&gt;1,"duplicita!","ok")</f>
        <v>ok</v>
      </c>
    </row>
    <row r="16" spans="2:8">
      <c r="B16" s="18">
        <v>52</v>
      </c>
      <c r="C16" s="19" t="s">
        <v>114</v>
      </c>
      <c r="D16" s="18">
        <v>2013</v>
      </c>
      <c r="E16" s="19" t="s">
        <v>115</v>
      </c>
      <c r="F16" s="18" t="s">
        <v>103</v>
      </c>
      <c r="G16" s="15" t="str">
        <f>IF(ISBLANK('1. Index'!$C$13),"-",IF(Tabulka2[[#This Row],[m/ž]]="M",VLOOKUP(Tabulka2[[#This Row],[ročník]],'2. Kategorie'!B:E,3,0),IF(Tabulka2[[#This Row],[m/ž]]="Z",VLOOKUP(Tabulka2[[#This Row],[ročník]],'2. Kategorie'!B:E,4,0),"?")))</f>
        <v>Mladší přípravka H</v>
      </c>
      <c r="H16" s="11" t="str">
        <f>IF(COUNTIFS([start. č.],Tabulka2[[#This Row],[start. č.]])&gt;1,"duplicita!","ok")</f>
        <v>ok</v>
      </c>
    </row>
    <row r="17" spans="2:8">
      <c r="B17" s="18">
        <v>98</v>
      </c>
      <c r="C17" s="19" t="s">
        <v>116</v>
      </c>
      <c r="D17" s="18">
        <v>2013</v>
      </c>
      <c r="E17" s="19" t="s">
        <v>117</v>
      </c>
      <c r="F17" s="18" t="s">
        <v>103</v>
      </c>
      <c r="G17" s="15" t="str">
        <f>IF(ISBLANK('1. Index'!$C$13),"-",IF(Tabulka2[[#This Row],[m/ž]]="M",VLOOKUP(Tabulka2[[#This Row],[ročník]],'2. Kategorie'!B:E,3,0),IF(Tabulka2[[#This Row],[m/ž]]="Z",VLOOKUP(Tabulka2[[#This Row],[ročník]],'2. Kategorie'!B:E,4,0),"?")))</f>
        <v>Mladší přípravka H</v>
      </c>
      <c r="H17" s="11" t="str">
        <f>IF(COUNTIFS([start. č.],Tabulka2[[#This Row],[start. č.]])&gt;1,"duplicita!","ok")</f>
        <v>ok</v>
      </c>
    </row>
    <row r="18" spans="2:8">
      <c r="B18" s="18">
        <v>58</v>
      </c>
      <c r="C18" s="19" t="s">
        <v>118</v>
      </c>
      <c r="D18" s="18">
        <v>2013</v>
      </c>
      <c r="E18" s="19" t="s">
        <v>105</v>
      </c>
      <c r="F18" s="18" t="s">
        <v>119</v>
      </c>
      <c r="G18" s="15" t="str">
        <f>IF(ISBLANK('1. Index'!$C$13),"-",IF(Tabulka2[[#This Row],[m/ž]]="M",VLOOKUP(Tabulka2[[#This Row],[ročník]],'2. Kategorie'!B:E,3,0),IF(Tabulka2[[#This Row],[m/ž]]="Z",VLOOKUP(Tabulka2[[#This Row],[ročník]],'2. Kategorie'!B:E,4,0),"?")))</f>
        <v>Mladší přípravka D</v>
      </c>
      <c r="H18" s="11" t="str">
        <f>IF(COUNTIFS([start. č.],Tabulka2[[#This Row],[start. č.]])&gt;1,"duplicita!","ok")</f>
        <v>ok</v>
      </c>
    </row>
    <row r="19" spans="2:8">
      <c r="B19" s="18">
        <v>16</v>
      </c>
      <c r="C19" s="19" t="s">
        <v>120</v>
      </c>
      <c r="D19" s="18">
        <v>2013</v>
      </c>
      <c r="E19" s="19" t="s">
        <v>121</v>
      </c>
      <c r="F19" s="18" t="s">
        <v>119</v>
      </c>
      <c r="G19" s="15" t="str">
        <f>IF(ISBLANK('1. Index'!$C$13),"-",IF(Tabulka2[[#This Row],[m/ž]]="M",VLOOKUP(Tabulka2[[#This Row],[ročník]],'2. Kategorie'!B:E,3,0),IF(Tabulka2[[#This Row],[m/ž]]="Z",VLOOKUP(Tabulka2[[#This Row],[ročník]],'2. Kategorie'!B:E,4,0),"?")))</f>
        <v>Mladší přípravka D</v>
      </c>
      <c r="H19" s="11" t="str">
        <f>IF(COUNTIFS([start. č.],Tabulka2[[#This Row],[start. č.]])&gt;1,"duplicita!","ok")</f>
        <v>ok</v>
      </c>
    </row>
    <row r="20" spans="2:8">
      <c r="B20" s="18">
        <v>62</v>
      </c>
      <c r="C20" s="19" t="s">
        <v>122</v>
      </c>
      <c r="D20" s="18">
        <v>2013</v>
      </c>
      <c r="E20" s="19" t="s">
        <v>123</v>
      </c>
      <c r="F20" s="18" t="s">
        <v>119</v>
      </c>
      <c r="G20" s="15" t="str">
        <f>IF(ISBLANK('1. Index'!$C$13),"-",IF(Tabulka2[[#This Row],[m/ž]]="M",VLOOKUP(Tabulka2[[#This Row],[ročník]],'2. Kategorie'!B:E,3,0),IF(Tabulka2[[#This Row],[m/ž]]="Z",VLOOKUP(Tabulka2[[#This Row],[ročník]],'2. Kategorie'!B:E,4,0),"?")))</f>
        <v>Mladší přípravka D</v>
      </c>
      <c r="H20" s="11" t="str">
        <f>IF(COUNTIFS([start. č.],Tabulka2[[#This Row],[start. č.]])&gt;1,"duplicita!","ok")</f>
        <v>ok</v>
      </c>
    </row>
    <row r="21" spans="2:8">
      <c r="B21" s="18">
        <v>1</v>
      </c>
      <c r="C21" s="19" t="s">
        <v>124</v>
      </c>
      <c r="D21" s="18">
        <v>2013</v>
      </c>
      <c r="E21" s="19" t="s">
        <v>115</v>
      </c>
      <c r="F21" s="18" t="s">
        <v>119</v>
      </c>
      <c r="G21" s="15" t="str">
        <f>IF(ISBLANK('1. Index'!$C$13),"-",IF(Tabulka2[[#This Row],[m/ž]]="M",VLOOKUP(Tabulka2[[#This Row],[ročník]],'2. Kategorie'!B:E,3,0),IF(Tabulka2[[#This Row],[m/ž]]="Z",VLOOKUP(Tabulka2[[#This Row],[ročník]],'2. Kategorie'!B:E,4,0),"?")))</f>
        <v>Mladší přípravka D</v>
      </c>
      <c r="H21" s="11" t="str">
        <f>IF(COUNTIFS([start. č.],Tabulka2[[#This Row],[start. č.]])&gt;1,"duplicita!","ok")</f>
        <v>ok</v>
      </c>
    </row>
    <row r="22" spans="2:8">
      <c r="B22" s="18">
        <v>11</v>
      </c>
      <c r="C22" s="19" t="s">
        <v>125</v>
      </c>
      <c r="D22" s="18">
        <v>2013</v>
      </c>
      <c r="E22" s="19" t="s">
        <v>126</v>
      </c>
      <c r="F22" s="18" t="s">
        <v>119</v>
      </c>
      <c r="G22" s="15" t="str">
        <f>IF(ISBLANK('1. Index'!$C$13),"-",IF(Tabulka2[[#This Row],[m/ž]]="M",VLOOKUP(Tabulka2[[#This Row],[ročník]],'2. Kategorie'!B:E,3,0),IF(Tabulka2[[#This Row],[m/ž]]="Z",VLOOKUP(Tabulka2[[#This Row],[ročník]],'2. Kategorie'!B:E,4,0),"?")))</f>
        <v>Mladší přípravka D</v>
      </c>
      <c r="H22" s="11" t="str">
        <f>IF(COUNTIFS([start. č.],Tabulka2[[#This Row],[start. č.]])&gt;1,"duplicita!","ok")</f>
        <v>ok</v>
      </c>
    </row>
    <row r="23" spans="2:8">
      <c r="B23" s="18">
        <v>18</v>
      </c>
      <c r="C23" s="19" t="s">
        <v>127</v>
      </c>
      <c r="D23" s="18">
        <v>2013</v>
      </c>
      <c r="E23" s="19" t="s">
        <v>115</v>
      </c>
      <c r="F23" s="18" t="s">
        <v>119</v>
      </c>
      <c r="G23" s="15" t="str">
        <f>IF(ISBLANK('1. Index'!$C$13),"-",IF(Tabulka2[[#This Row],[m/ž]]="M",VLOOKUP(Tabulka2[[#This Row],[ročník]],'2. Kategorie'!B:E,3,0),IF(Tabulka2[[#This Row],[m/ž]]="Z",VLOOKUP(Tabulka2[[#This Row],[ročník]],'2. Kategorie'!B:E,4,0),"?")))</f>
        <v>Mladší přípravka D</v>
      </c>
      <c r="H23" s="11" t="str">
        <f>IF(COUNTIFS([start. č.],Tabulka2[[#This Row],[start. č.]])&gt;1,"duplicita!","ok")</f>
        <v>ok</v>
      </c>
    </row>
    <row r="24" spans="2:8">
      <c r="B24" s="18">
        <v>53</v>
      </c>
      <c r="C24" s="19" t="s">
        <v>128</v>
      </c>
      <c r="D24" s="18">
        <v>2013</v>
      </c>
      <c r="E24" s="19" t="s">
        <v>129</v>
      </c>
      <c r="F24" s="18" t="s">
        <v>119</v>
      </c>
      <c r="G24" s="15" t="str">
        <f>IF(ISBLANK('1. Index'!$C$13),"-",IF(Tabulka2[[#This Row],[m/ž]]="M",VLOOKUP(Tabulka2[[#This Row],[ročník]],'2. Kategorie'!B:E,3,0),IF(Tabulka2[[#This Row],[m/ž]]="Z",VLOOKUP(Tabulka2[[#This Row],[ročník]],'2. Kategorie'!B:E,4,0),"?")))</f>
        <v>Mladší přípravka D</v>
      </c>
      <c r="H24" s="11" t="str">
        <f>IF(COUNTIFS([start. č.],Tabulka2[[#This Row],[start. č.]])&gt;1,"duplicita!","ok")</f>
        <v>ok</v>
      </c>
    </row>
    <row r="25" spans="2:8">
      <c r="B25" s="18">
        <v>15</v>
      </c>
      <c r="C25" s="19" t="s">
        <v>130</v>
      </c>
      <c r="D25" s="18">
        <v>2013</v>
      </c>
      <c r="E25" s="19" t="s">
        <v>131</v>
      </c>
      <c r="F25" s="18" t="s">
        <v>119</v>
      </c>
      <c r="G25" s="15" t="str">
        <f>IF(ISBLANK('1. Index'!$C$13),"-",IF(Tabulka2[[#This Row],[m/ž]]="M",VLOOKUP(Tabulka2[[#This Row],[ročník]],'2. Kategorie'!B:E,3,0),IF(Tabulka2[[#This Row],[m/ž]]="Z",VLOOKUP(Tabulka2[[#This Row],[ročník]],'2. Kategorie'!B:E,4,0),"?")))</f>
        <v>Mladší přípravka D</v>
      </c>
      <c r="H25" s="11" t="str">
        <f>IF(COUNTIFS([start. č.],Tabulka2[[#This Row],[start. č.]])&gt;1,"duplicita!","ok")</f>
        <v>ok</v>
      </c>
    </row>
    <row r="26" spans="2:8">
      <c r="B26" s="18">
        <v>94</v>
      </c>
      <c r="C26" s="19" t="s">
        <v>132</v>
      </c>
      <c r="D26" s="18">
        <v>2013</v>
      </c>
      <c r="E26" s="19" t="s">
        <v>115</v>
      </c>
      <c r="F26" s="18" t="s">
        <v>119</v>
      </c>
      <c r="G26" s="15" t="str">
        <f>IF(ISBLANK('1. Index'!$C$13),"-",IF(Tabulka2[[#This Row],[m/ž]]="M",VLOOKUP(Tabulka2[[#This Row],[ročník]],'2. Kategorie'!B:E,3,0),IF(Tabulka2[[#This Row],[m/ž]]="Z",VLOOKUP(Tabulka2[[#This Row],[ročník]],'2. Kategorie'!B:E,4,0),"?")))</f>
        <v>Mladší přípravka D</v>
      </c>
      <c r="H26" s="11" t="str">
        <f>IF(COUNTIFS([start. č.],Tabulka2[[#This Row],[start. č.]])&gt;1,"duplicita!","ok")</f>
        <v>ok</v>
      </c>
    </row>
    <row r="27" spans="2:8">
      <c r="B27" s="18">
        <v>29</v>
      </c>
      <c r="C27" s="19" t="s">
        <v>133</v>
      </c>
      <c r="D27" s="18">
        <v>2011</v>
      </c>
      <c r="E27" s="19" t="s">
        <v>102</v>
      </c>
      <c r="F27" s="18" t="s">
        <v>103</v>
      </c>
      <c r="G27" s="15" t="str">
        <f>IF(ISBLANK('1. Index'!$C$13),"-",IF(Tabulka2[[#This Row],[m/ž]]="M",VLOOKUP(Tabulka2[[#This Row],[ročník]],'2. Kategorie'!B:E,3,0),IF(Tabulka2[[#This Row],[m/ž]]="Z",VLOOKUP(Tabulka2[[#This Row],[ročník]],'2. Kategorie'!B:E,4,0),"?")))</f>
        <v>Připravka H</v>
      </c>
      <c r="H27" s="11" t="str">
        <f>IF(COUNTIFS([start. č.],Tabulka2[[#This Row],[start. č.]])&gt;1,"duplicita!","ok")</f>
        <v>ok</v>
      </c>
    </row>
    <row r="28" spans="2:8">
      <c r="B28" s="18">
        <v>68</v>
      </c>
      <c r="C28" s="19" t="s">
        <v>134</v>
      </c>
      <c r="D28" s="18">
        <v>2011</v>
      </c>
      <c r="E28" s="19" t="s">
        <v>135</v>
      </c>
      <c r="F28" s="18" t="s">
        <v>103</v>
      </c>
      <c r="G28" s="15" t="str">
        <f>IF(ISBLANK('1. Index'!$C$13),"-",IF(Tabulka2[[#This Row],[m/ž]]="M",VLOOKUP(Tabulka2[[#This Row],[ročník]],'2. Kategorie'!B:E,3,0),IF(Tabulka2[[#This Row],[m/ž]]="Z",VLOOKUP(Tabulka2[[#This Row],[ročník]],'2. Kategorie'!B:E,4,0),"?")))</f>
        <v>Připravka H</v>
      </c>
      <c r="H28" s="11" t="str">
        <f>IF(COUNTIFS([start. č.],Tabulka2[[#This Row],[start. č.]])&gt;1,"duplicita!","ok")</f>
        <v>ok</v>
      </c>
    </row>
    <row r="29" spans="2:8">
      <c r="B29" s="18">
        <v>40</v>
      </c>
      <c r="C29" s="19" t="s">
        <v>136</v>
      </c>
      <c r="D29" s="18">
        <v>2012</v>
      </c>
      <c r="E29" s="19" t="s">
        <v>137</v>
      </c>
      <c r="F29" s="18" t="s">
        <v>103</v>
      </c>
      <c r="G29" s="15" t="str">
        <f>IF(ISBLANK('1. Index'!$C$13),"-",IF(Tabulka2[[#This Row],[m/ž]]="M",VLOOKUP(Tabulka2[[#This Row],[ročník]],'2. Kategorie'!B:E,3,0),IF(Tabulka2[[#This Row],[m/ž]]="Z",VLOOKUP(Tabulka2[[#This Row],[ročník]],'2. Kategorie'!B:E,4,0),"?")))</f>
        <v>Připravka H</v>
      </c>
      <c r="H29" s="11" t="str">
        <f>IF(COUNTIFS([start. č.],Tabulka2[[#This Row],[start. č.]])&gt;1,"duplicita!","ok")</f>
        <v>ok</v>
      </c>
    </row>
    <row r="30" spans="2:8">
      <c r="B30" s="18">
        <v>91</v>
      </c>
      <c r="C30" s="19" t="s">
        <v>138</v>
      </c>
      <c r="D30" s="18">
        <v>2011</v>
      </c>
      <c r="E30" s="19" t="s">
        <v>139</v>
      </c>
      <c r="F30" s="18" t="s">
        <v>119</v>
      </c>
      <c r="G30" s="15" t="str">
        <f>IF(ISBLANK('1. Index'!$C$13),"-",IF(Tabulka2[[#This Row],[m/ž]]="M",VLOOKUP(Tabulka2[[#This Row],[ročník]],'2. Kategorie'!B:E,3,0),IF(Tabulka2[[#This Row],[m/ž]]="Z",VLOOKUP(Tabulka2[[#This Row],[ročník]],'2. Kategorie'!B:E,4,0),"?")))</f>
        <v>Přípravka D</v>
      </c>
      <c r="H30" s="11" t="str">
        <f>IF(COUNTIFS([start. č.],Tabulka2[[#This Row],[start. č.]])&gt;1,"duplicita!","ok")</f>
        <v>ok</v>
      </c>
    </row>
    <row r="31" spans="2:8">
      <c r="B31" s="18">
        <v>95</v>
      </c>
      <c r="C31" s="19" t="s">
        <v>140</v>
      </c>
      <c r="D31" s="18">
        <v>2012</v>
      </c>
      <c r="E31" s="19" t="s">
        <v>141</v>
      </c>
      <c r="F31" s="18" t="s">
        <v>119</v>
      </c>
      <c r="G31" s="15" t="str">
        <f>IF(ISBLANK('1. Index'!$C$13),"-",IF(Tabulka2[[#This Row],[m/ž]]="M",VLOOKUP(Tabulka2[[#This Row],[ročník]],'2. Kategorie'!B:E,3,0),IF(Tabulka2[[#This Row],[m/ž]]="Z",VLOOKUP(Tabulka2[[#This Row],[ročník]],'2. Kategorie'!B:E,4,0),"?")))</f>
        <v>Přípravka D</v>
      </c>
      <c r="H31" s="11" t="str">
        <f>IF(COUNTIFS([start. č.],Tabulka2[[#This Row],[start. č.]])&gt;1,"duplicita!","ok")</f>
        <v>ok</v>
      </c>
    </row>
    <row r="32" spans="2:8">
      <c r="B32" s="18">
        <v>14</v>
      </c>
      <c r="C32" s="19" t="s">
        <v>142</v>
      </c>
      <c r="D32" s="18">
        <v>2011</v>
      </c>
      <c r="E32" s="19" t="s">
        <v>143</v>
      </c>
      <c r="F32" s="18" t="s">
        <v>119</v>
      </c>
      <c r="G32" s="15" t="str">
        <f>IF(ISBLANK('1. Index'!$C$13),"-",IF(Tabulka2[[#This Row],[m/ž]]="M",VLOOKUP(Tabulka2[[#This Row],[ročník]],'2. Kategorie'!B:E,3,0),IF(Tabulka2[[#This Row],[m/ž]]="Z",VLOOKUP(Tabulka2[[#This Row],[ročník]],'2. Kategorie'!B:E,4,0),"?")))</f>
        <v>Přípravka D</v>
      </c>
      <c r="H32" s="11" t="str">
        <f>IF(COUNTIFS([start. č.],Tabulka2[[#This Row],[start. č.]])&gt;1,"duplicita!","ok")</f>
        <v>ok</v>
      </c>
    </row>
    <row r="33" spans="2:8">
      <c r="B33" s="18">
        <v>51</v>
      </c>
      <c r="C33" s="19" t="s">
        <v>144</v>
      </c>
      <c r="D33" s="18">
        <v>2011</v>
      </c>
      <c r="E33" s="19" t="s">
        <v>131</v>
      </c>
      <c r="F33" s="18" t="s">
        <v>119</v>
      </c>
      <c r="G33" s="15" t="str">
        <f>IF(ISBLANK('1. Index'!$C$13),"-",IF(Tabulka2[[#This Row],[m/ž]]="M",VLOOKUP(Tabulka2[[#This Row],[ročník]],'2. Kategorie'!B:E,3,0),IF(Tabulka2[[#This Row],[m/ž]]="Z",VLOOKUP(Tabulka2[[#This Row],[ročník]],'2. Kategorie'!B:E,4,0),"?")))</f>
        <v>Přípravka D</v>
      </c>
      <c r="H33" s="11" t="str">
        <f>IF(COUNTIFS([start. č.],Tabulka2[[#This Row],[start. č.]])&gt;1,"duplicita!","ok")</f>
        <v>ok</v>
      </c>
    </row>
    <row r="34" spans="2:8">
      <c r="B34" s="18">
        <v>33</v>
      </c>
      <c r="C34" s="19" t="s">
        <v>145</v>
      </c>
      <c r="D34" s="18">
        <v>2012</v>
      </c>
      <c r="E34" s="19" t="s">
        <v>146</v>
      </c>
      <c r="F34" s="18" t="s">
        <v>119</v>
      </c>
      <c r="G34" s="15" t="str">
        <f>IF(ISBLANK('1. Index'!$C$13),"-",IF(Tabulka2[[#This Row],[m/ž]]="M",VLOOKUP(Tabulka2[[#This Row],[ročník]],'2. Kategorie'!B:E,3,0),IF(Tabulka2[[#This Row],[m/ž]]="Z",VLOOKUP(Tabulka2[[#This Row],[ročník]],'2. Kategorie'!B:E,4,0),"?")))</f>
        <v>Přípravka D</v>
      </c>
      <c r="H34" s="11" t="str">
        <f>IF(COUNTIFS([start. č.],Tabulka2[[#This Row],[start. č.]])&gt;1,"duplicita!","ok")</f>
        <v>ok</v>
      </c>
    </row>
    <row r="35" spans="2:8">
      <c r="B35" s="18">
        <v>34</v>
      </c>
      <c r="C35" s="19" t="s">
        <v>147</v>
      </c>
      <c r="D35" s="18">
        <v>2009</v>
      </c>
      <c r="E35" s="19" t="s">
        <v>139</v>
      </c>
      <c r="F35" s="18" t="s">
        <v>103</v>
      </c>
      <c r="G35" s="15" t="str">
        <f>IF(ISBLANK('1. Index'!$C$13),"-",IF(Tabulka2[[#This Row],[m/ž]]="M",VLOOKUP(Tabulka2[[#This Row],[ročník]],'2. Kategorie'!B:E,3,0),IF(Tabulka2[[#This Row],[m/ž]]="Z",VLOOKUP(Tabulka2[[#This Row],[ročník]],'2. Kategorie'!B:E,4,0),"?")))</f>
        <v>Nejmladší žactvo H</v>
      </c>
      <c r="H35" s="11" t="str">
        <f>IF(COUNTIFS([start. č.],Tabulka2[[#This Row],[start. č.]])&gt;1,"duplicita!","ok")</f>
        <v>ok</v>
      </c>
    </row>
    <row r="36" spans="2:8">
      <c r="B36" s="18">
        <v>45</v>
      </c>
      <c r="C36" s="19" t="s">
        <v>148</v>
      </c>
      <c r="D36" s="18">
        <v>2010</v>
      </c>
      <c r="E36" s="19" t="s">
        <v>149</v>
      </c>
      <c r="F36" s="18" t="s">
        <v>103</v>
      </c>
      <c r="G36" s="15" t="str">
        <f>IF(ISBLANK('1. Index'!$C$13),"-",IF(Tabulka2[[#This Row],[m/ž]]="M",VLOOKUP(Tabulka2[[#This Row],[ročník]],'2. Kategorie'!B:E,3,0),IF(Tabulka2[[#This Row],[m/ž]]="Z",VLOOKUP(Tabulka2[[#This Row],[ročník]],'2. Kategorie'!B:E,4,0),"?")))</f>
        <v>Nejmladší žactvo H</v>
      </c>
      <c r="H36" s="11" t="str">
        <f>IF(COUNTIFS([start. č.],Tabulka2[[#This Row],[start. č.]])&gt;1,"duplicita!","ok")</f>
        <v>ok</v>
      </c>
    </row>
    <row r="37" spans="2:8">
      <c r="B37" s="18">
        <v>63</v>
      </c>
      <c r="C37" s="19" t="s">
        <v>150</v>
      </c>
      <c r="D37" s="18">
        <v>2009</v>
      </c>
      <c r="E37" s="19" t="s">
        <v>131</v>
      </c>
      <c r="F37" s="18" t="s">
        <v>103</v>
      </c>
      <c r="G37" s="15" t="str">
        <f>IF(ISBLANK('1. Index'!$C$13),"-",IF(Tabulka2[[#This Row],[m/ž]]="M",VLOOKUP(Tabulka2[[#This Row],[ročník]],'2. Kategorie'!B:E,3,0),IF(Tabulka2[[#This Row],[m/ž]]="Z",VLOOKUP(Tabulka2[[#This Row],[ročník]],'2. Kategorie'!B:E,4,0),"?")))</f>
        <v>Nejmladší žactvo H</v>
      </c>
      <c r="H37" s="11" t="str">
        <f>IF(COUNTIFS([start. č.],Tabulka2[[#This Row],[start. č.]])&gt;1,"duplicita!","ok")</f>
        <v>ok</v>
      </c>
    </row>
    <row r="38" spans="2:8">
      <c r="B38" s="18">
        <v>67</v>
      </c>
      <c r="C38" s="19" t="s">
        <v>151</v>
      </c>
      <c r="D38" s="18">
        <v>2010</v>
      </c>
      <c r="E38" s="19" t="s">
        <v>113</v>
      </c>
      <c r="F38" s="18" t="s">
        <v>103</v>
      </c>
      <c r="G38" s="15" t="str">
        <f>IF(ISBLANK('1. Index'!$C$13),"-",IF(Tabulka2[[#This Row],[m/ž]]="M",VLOOKUP(Tabulka2[[#This Row],[ročník]],'2. Kategorie'!B:E,3,0),IF(Tabulka2[[#This Row],[m/ž]]="Z",VLOOKUP(Tabulka2[[#This Row],[ročník]],'2. Kategorie'!B:E,4,0),"?")))</f>
        <v>Nejmladší žactvo H</v>
      </c>
      <c r="H38" s="11" t="str">
        <f>IF(COUNTIFS([start. č.],Tabulka2[[#This Row],[start. č.]])&gt;1,"duplicita!","ok")</f>
        <v>ok</v>
      </c>
    </row>
    <row r="39" spans="2:8">
      <c r="B39" s="18">
        <v>3</v>
      </c>
      <c r="C39" s="19" t="s">
        <v>152</v>
      </c>
      <c r="D39" s="18">
        <v>2010</v>
      </c>
      <c r="E39" s="19" t="s">
        <v>153</v>
      </c>
      <c r="F39" s="18" t="s">
        <v>103</v>
      </c>
      <c r="G39" s="15" t="str">
        <f>IF(ISBLANK('1. Index'!$C$13),"-",IF(Tabulka2[[#This Row],[m/ž]]="M",VLOOKUP(Tabulka2[[#This Row],[ročník]],'2. Kategorie'!B:E,3,0),IF(Tabulka2[[#This Row],[m/ž]]="Z",VLOOKUP(Tabulka2[[#This Row],[ročník]],'2. Kategorie'!B:E,4,0),"?")))</f>
        <v>Nejmladší žactvo H</v>
      </c>
      <c r="H39" s="11" t="str">
        <f>IF(COUNTIFS([start. č.],Tabulka2[[#This Row],[start. č.]])&gt;1,"duplicita!","ok")</f>
        <v>ok</v>
      </c>
    </row>
    <row r="40" spans="2:8">
      <c r="B40" s="18">
        <v>84</v>
      </c>
      <c r="C40" s="19" t="s">
        <v>154</v>
      </c>
      <c r="D40" s="18">
        <v>2010</v>
      </c>
      <c r="E40" s="19" t="s">
        <v>121</v>
      </c>
      <c r="F40" s="18" t="s">
        <v>119</v>
      </c>
      <c r="G40" s="15" t="str">
        <f>IF(ISBLANK('1. Index'!$C$13),"-",IF(Tabulka2[[#This Row],[m/ž]]="M",VLOOKUP(Tabulka2[[#This Row],[ročník]],'2. Kategorie'!B:E,3,0),IF(Tabulka2[[#This Row],[m/ž]]="Z",VLOOKUP(Tabulka2[[#This Row],[ročník]],'2. Kategorie'!B:E,4,0),"?")))</f>
        <v>Nejmladší žactvo D</v>
      </c>
      <c r="H40" s="11" t="str">
        <f>IF(COUNTIFS([start. č.],Tabulka2[[#This Row],[start. č.]])&gt;1,"duplicita!","ok")</f>
        <v>ok</v>
      </c>
    </row>
    <row r="41" spans="2:8">
      <c r="B41" s="18">
        <v>17</v>
      </c>
      <c r="C41" s="19" t="s">
        <v>155</v>
      </c>
      <c r="D41" s="18">
        <v>2010</v>
      </c>
      <c r="E41" s="19" t="s">
        <v>153</v>
      </c>
      <c r="F41" s="18" t="s">
        <v>119</v>
      </c>
      <c r="G41" s="15" t="str">
        <f>IF(ISBLANK('1. Index'!$C$13),"-",IF(Tabulka2[[#This Row],[m/ž]]="M",VLOOKUP(Tabulka2[[#This Row],[ročník]],'2. Kategorie'!B:E,3,0),IF(Tabulka2[[#This Row],[m/ž]]="Z",VLOOKUP(Tabulka2[[#This Row],[ročník]],'2. Kategorie'!B:E,4,0),"?")))</f>
        <v>Nejmladší žactvo D</v>
      </c>
      <c r="H41" s="11" t="str">
        <f>IF(COUNTIFS([start. č.],Tabulka2[[#This Row],[start. č.]])&gt;1,"duplicita!","ok")</f>
        <v>ok</v>
      </c>
    </row>
    <row r="42" spans="2:8">
      <c r="B42" s="18">
        <v>97</v>
      </c>
      <c r="C42" s="19" t="s">
        <v>156</v>
      </c>
      <c r="D42" s="18">
        <v>2009</v>
      </c>
      <c r="E42" s="19" t="s">
        <v>141</v>
      </c>
      <c r="F42" s="18" t="s">
        <v>119</v>
      </c>
      <c r="G42" s="15" t="str">
        <f>IF(ISBLANK('1. Index'!$C$13),"-",IF(Tabulka2[[#This Row],[m/ž]]="M",VLOOKUP(Tabulka2[[#This Row],[ročník]],'2. Kategorie'!B:E,3,0),IF(Tabulka2[[#This Row],[m/ž]]="Z",VLOOKUP(Tabulka2[[#This Row],[ročník]],'2. Kategorie'!B:E,4,0),"?")))</f>
        <v>Nejmladší žactvo D</v>
      </c>
      <c r="H42" s="11" t="str">
        <f>IF(COUNTIFS([start. č.],Tabulka2[[#This Row],[start. č.]])&gt;1,"duplicita!","ok")</f>
        <v>ok</v>
      </c>
    </row>
    <row r="43" spans="2:8">
      <c r="B43" s="18">
        <v>37</v>
      </c>
      <c r="C43" s="19" t="s">
        <v>157</v>
      </c>
      <c r="D43" s="18">
        <v>2010</v>
      </c>
      <c r="E43" s="19" t="s">
        <v>146</v>
      </c>
      <c r="F43" s="18" t="s">
        <v>119</v>
      </c>
      <c r="G43" s="15" t="str">
        <f>IF(ISBLANK('1. Index'!$C$13),"-",IF(Tabulka2[[#This Row],[m/ž]]="M",VLOOKUP(Tabulka2[[#This Row],[ročník]],'2. Kategorie'!B:E,3,0),IF(Tabulka2[[#This Row],[m/ž]]="Z",VLOOKUP(Tabulka2[[#This Row],[ročník]],'2. Kategorie'!B:E,4,0),"?")))</f>
        <v>Nejmladší žactvo D</v>
      </c>
      <c r="H43" s="11" t="str">
        <f>IF(COUNTIFS([start. č.],Tabulka2[[#This Row],[start. č.]])&gt;1,"duplicita!","ok")</f>
        <v>ok</v>
      </c>
    </row>
    <row r="44" spans="2:8">
      <c r="B44" s="18">
        <v>87</v>
      </c>
      <c r="C44" s="19" t="s">
        <v>158</v>
      </c>
      <c r="D44" s="18">
        <v>2006</v>
      </c>
      <c r="E44" s="19" t="s">
        <v>159</v>
      </c>
      <c r="F44" s="18" t="s">
        <v>119</v>
      </c>
      <c r="G44" s="15" t="str">
        <f>IF(ISBLANK('1. Index'!$C$13),"-",IF(Tabulka2[[#This Row],[m/ž]]="M",VLOOKUP(Tabulka2[[#This Row],[ročník]],'2. Kategorie'!B:E,3,0),IF(Tabulka2[[#This Row],[m/ž]]="Z",VLOOKUP(Tabulka2[[#This Row],[ročník]],'2. Kategorie'!B:E,4,0),"?")))</f>
        <v>Starší žactvo D</v>
      </c>
      <c r="H44" s="11" t="str">
        <f>IF(COUNTIFS([start. č.],Tabulka2[[#This Row],[start. č.]])&gt;1,"duplicita!","ok")</f>
        <v>ok</v>
      </c>
    </row>
    <row r="45" spans="2:8">
      <c r="B45" s="18">
        <v>39</v>
      </c>
      <c r="C45" s="19" t="s">
        <v>160</v>
      </c>
      <c r="D45" s="18">
        <v>2006</v>
      </c>
      <c r="E45" s="19" t="s">
        <v>159</v>
      </c>
      <c r="F45" s="18" t="s">
        <v>119</v>
      </c>
      <c r="G45" s="15" t="str">
        <f>IF(ISBLANK('1. Index'!$C$13),"-",IF(Tabulka2[[#This Row],[m/ž]]="M",VLOOKUP(Tabulka2[[#This Row],[ročník]],'2. Kategorie'!B:E,3,0),IF(Tabulka2[[#This Row],[m/ž]]="Z",VLOOKUP(Tabulka2[[#This Row],[ročník]],'2. Kategorie'!B:E,4,0),"?")))</f>
        <v>Starší žactvo D</v>
      </c>
      <c r="H45" s="11" t="str">
        <f>IF(COUNTIFS([start. č.],Tabulka2[[#This Row],[start. č.]])&gt;1,"duplicita!","ok")</f>
        <v>ok</v>
      </c>
    </row>
    <row r="46" spans="2:8">
      <c r="B46" s="18">
        <v>43</v>
      </c>
      <c r="C46" s="19" t="s">
        <v>161</v>
      </c>
      <c r="D46" s="18">
        <v>2005</v>
      </c>
      <c r="E46" s="19" t="s">
        <v>105</v>
      </c>
      <c r="F46" s="18" t="s">
        <v>119</v>
      </c>
      <c r="G46" s="15" t="str">
        <f>IF(ISBLANK('1. Index'!$C$13),"-",IF(Tabulka2[[#This Row],[m/ž]]="M",VLOOKUP(Tabulka2[[#This Row],[ročník]],'2. Kategorie'!B:E,3,0),IF(Tabulka2[[#This Row],[m/ž]]="Z",VLOOKUP(Tabulka2[[#This Row],[ročník]],'2. Kategorie'!B:E,4,0),"?")))</f>
        <v>Starší žactvo D</v>
      </c>
      <c r="H46" s="11" t="str">
        <f>IF(COUNTIFS([start. č.],Tabulka2[[#This Row],[start. č.]])&gt;1,"duplicita!","ok")</f>
        <v>ok</v>
      </c>
    </row>
    <row r="47" spans="2:8">
      <c r="B47" s="18">
        <v>41</v>
      </c>
      <c r="C47" s="19" t="s">
        <v>162</v>
      </c>
      <c r="D47" s="18">
        <v>2008</v>
      </c>
      <c r="E47" s="19" t="s">
        <v>163</v>
      </c>
      <c r="F47" s="18" t="s">
        <v>119</v>
      </c>
      <c r="G47" s="15" t="str">
        <f>IF(ISBLANK('1. Index'!$C$13),"-",IF(Tabulka2[[#This Row],[m/ž]]="M",VLOOKUP(Tabulka2[[#This Row],[ročník]],'2. Kategorie'!B:E,3,0),IF(Tabulka2[[#This Row],[m/ž]]="Z",VLOOKUP(Tabulka2[[#This Row],[ročník]],'2. Kategorie'!B:E,4,0),"?")))</f>
        <v>Mladší žactvo D</v>
      </c>
      <c r="H47" s="11" t="str">
        <f>IF(COUNTIFS([start. č.],Tabulka2[[#This Row],[start. č.]])&gt;1,"duplicita!","ok")</f>
        <v>ok</v>
      </c>
    </row>
    <row r="48" spans="2:8">
      <c r="B48" s="18">
        <v>7</v>
      </c>
      <c r="C48" s="19" t="s">
        <v>164</v>
      </c>
      <c r="D48" s="18">
        <v>2007</v>
      </c>
      <c r="E48" s="19" t="s">
        <v>165</v>
      </c>
      <c r="F48" s="18" t="s">
        <v>119</v>
      </c>
      <c r="G48" s="15" t="str">
        <f>IF(ISBLANK('1. Index'!$C$13),"-",IF(Tabulka2[[#This Row],[m/ž]]="M",VLOOKUP(Tabulka2[[#This Row],[ročník]],'2. Kategorie'!B:E,3,0),IF(Tabulka2[[#This Row],[m/ž]]="Z",VLOOKUP(Tabulka2[[#This Row],[ročník]],'2. Kategorie'!B:E,4,0),"?")))</f>
        <v>Mladší žactvo D</v>
      </c>
      <c r="H48" s="11" t="str">
        <f>IF(COUNTIFS([start. č.],Tabulka2[[#This Row],[start. č.]])&gt;1,"duplicita!","ok")</f>
        <v>ok</v>
      </c>
    </row>
    <row r="49" spans="2:8">
      <c r="B49" s="18">
        <v>32</v>
      </c>
      <c r="C49" s="19" t="s">
        <v>166</v>
      </c>
      <c r="D49" s="18">
        <v>2007</v>
      </c>
      <c r="E49" s="19" t="s">
        <v>167</v>
      </c>
      <c r="F49" s="18" t="s">
        <v>119</v>
      </c>
      <c r="G49" s="15" t="str">
        <f>IF(ISBLANK('1. Index'!$C$13),"-",IF(Tabulka2[[#This Row],[m/ž]]="M",VLOOKUP(Tabulka2[[#This Row],[ročník]],'2. Kategorie'!B:E,3,0),IF(Tabulka2[[#This Row],[m/ž]]="Z",VLOOKUP(Tabulka2[[#This Row],[ročník]],'2. Kategorie'!B:E,4,0),"?")))</f>
        <v>Mladší žactvo D</v>
      </c>
      <c r="H49" s="11" t="str">
        <f>IF(COUNTIFS([start. č.],Tabulka2[[#This Row],[start. č.]])&gt;1,"duplicita!","ok")</f>
        <v>ok</v>
      </c>
    </row>
    <row r="50" spans="2:8">
      <c r="B50" s="18">
        <v>66</v>
      </c>
      <c r="C50" s="19" t="s">
        <v>168</v>
      </c>
      <c r="D50" s="18">
        <v>2006</v>
      </c>
      <c r="E50" s="19" t="s">
        <v>169</v>
      </c>
      <c r="F50" s="18" t="s">
        <v>103</v>
      </c>
      <c r="G50" s="15" t="str">
        <f>IF(ISBLANK('1. Index'!$C$13),"-",IF(Tabulka2[[#This Row],[m/ž]]="M",VLOOKUP(Tabulka2[[#This Row],[ročník]],'2. Kategorie'!B:E,3,0),IF(Tabulka2[[#This Row],[m/ž]]="Z",VLOOKUP(Tabulka2[[#This Row],[ročník]],'2. Kategorie'!B:E,4,0),"?")))</f>
        <v>Starší žactvo H</v>
      </c>
      <c r="H50" s="11" t="str">
        <f>IF(COUNTIFS([start. č.],Tabulka2[[#This Row],[start. č.]])&gt;1,"duplicita!","ok")</f>
        <v>ok</v>
      </c>
    </row>
    <row r="51" spans="2:8">
      <c r="B51" s="18">
        <v>49</v>
      </c>
      <c r="C51" s="19" t="s">
        <v>170</v>
      </c>
      <c r="D51" s="18">
        <v>2005</v>
      </c>
      <c r="E51" s="19" t="s">
        <v>171</v>
      </c>
      <c r="F51" s="18" t="s">
        <v>103</v>
      </c>
      <c r="G51" s="15" t="str">
        <f>IF(ISBLANK('1. Index'!$C$13),"-",IF(Tabulka2[[#This Row],[m/ž]]="M",VLOOKUP(Tabulka2[[#This Row],[ročník]],'2. Kategorie'!B:E,3,0),IF(Tabulka2[[#This Row],[m/ž]]="Z",VLOOKUP(Tabulka2[[#This Row],[ročník]],'2. Kategorie'!B:E,4,0),"?")))</f>
        <v>Starší žactvo H</v>
      </c>
      <c r="H51" s="11" t="str">
        <f>IF(COUNTIFS([start. č.],Tabulka2[[#This Row],[start. č.]])&gt;1,"duplicita!","ok")</f>
        <v>ok</v>
      </c>
    </row>
    <row r="52" spans="2:8">
      <c r="B52" s="18">
        <v>30</v>
      </c>
      <c r="C52" s="19" t="s">
        <v>172</v>
      </c>
      <c r="D52" s="18">
        <v>2003</v>
      </c>
      <c r="E52" s="19" t="s">
        <v>173</v>
      </c>
      <c r="F52" s="18" t="s">
        <v>103</v>
      </c>
      <c r="G52" s="15" t="str">
        <f>IF(ISBLANK('1. Index'!$C$13),"-",IF(Tabulka2[[#This Row],[m/ž]]="M",VLOOKUP(Tabulka2[[#This Row],[ročník]],'2. Kategorie'!B:E,3,0),IF(Tabulka2[[#This Row],[m/ž]]="Z",VLOOKUP(Tabulka2[[#This Row],[ročník]],'2. Kategorie'!B:E,4,0),"?")))</f>
        <v>Mladší dorost H</v>
      </c>
      <c r="H52" s="11" t="str">
        <f>IF(COUNTIFS([start. č.],Tabulka2[[#This Row],[start. č.]])&gt;1,"duplicita!","ok")</f>
        <v>ok</v>
      </c>
    </row>
    <row r="53" spans="2:8">
      <c r="B53" s="18">
        <v>5</v>
      </c>
      <c r="C53" s="19" t="s">
        <v>174</v>
      </c>
      <c r="D53" s="18">
        <v>2004</v>
      </c>
      <c r="E53" s="19" t="s">
        <v>167</v>
      </c>
      <c r="F53" s="18" t="s">
        <v>103</v>
      </c>
      <c r="G53" s="15" t="str">
        <f>IF(ISBLANK('1. Index'!$C$13),"-",IF(Tabulka2[[#This Row],[m/ž]]="M",VLOOKUP(Tabulka2[[#This Row],[ročník]],'2. Kategorie'!B:E,3,0),IF(Tabulka2[[#This Row],[m/ž]]="Z",VLOOKUP(Tabulka2[[#This Row],[ročník]],'2. Kategorie'!B:E,4,0),"?")))</f>
        <v>Mladší dorost H</v>
      </c>
      <c r="H53" s="11" t="str">
        <f>IF(COUNTIFS([start. č.],Tabulka2[[#This Row],[start. č.]])&gt;1,"duplicita!","ok")</f>
        <v>ok</v>
      </c>
    </row>
    <row r="54" spans="2:8">
      <c r="B54" s="18">
        <v>36</v>
      </c>
      <c r="C54" s="19" t="s">
        <v>175</v>
      </c>
      <c r="D54" s="18">
        <v>2007</v>
      </c>
      <c r="E54" s="19" t="s">
        <v>107</v>
      </c>
      <c r="F54" s="18" t="s">
        <v>103</v>
      </c>
      <c r="G54" s="15" t="str">
        <f>IF(ISBLANK('1. Index'!$C$13),"-",IF(Tabulka2[[#This Row],[m/ž]]="M",VLOOKUP(Tabulka2[[#This Row],[ročník]],'2. Kategorie'!B:E,3,0),IF(Tabulka2[[#This Row],[m/ž]]="Z",VLOOKUP(Tabulka2[[#This Row],[ročník]],'2. Kategorie'!B:E,4,0),"?")))</f>
        <v>Mladší žactvo H</v>
      </c>
      <c r="H54" s="11" t="str">
        <f>IF(COUNTIFS([start. č.],Tabulka2[[#This Row],[start. č.]])&gt;1,"duplicita!","ok")</f>
        <v>ok</v>
      </c>
    </row>
    <row r="55" spans="2:8">
      <c r="B55" s="18">
        <v>10</v>
      </c>
      <c r="C55" s="19" t="s">
        <v>176</v>
      </c>
      <c r="D55" s="18">
        <v>2007</v>
      </c>
      <c r="E55" s="19" t="s">
        <v>171</v>
      </c>
      <c r="F55" s="18" t="s">
        <v>103</v>
      </c>
      <c r="G55" s="15" t="str">
        <f>IF(ISBLANK('1. Index'!$C$13),"-",IF(Tabulka2[[#This Row],[m/ž]]="M",VLOOKUP(Tabulka2[[#This Row],[ročník]],'2. Kategorie'!B:E,3,0),IF(Tabulka2[[#This Row],[m/ž]]="Z",VLOOKUP(Tabulka2[[#This Row],[ročník]],'2. Kategorie'!B:E,4,0),"?")))</f>
        <v>Mladší žactvo H</v>
      </c>
      <c r="H55" s="11" t="str">
        <f>IF(COUNTIFS([start. č.],Tabulka2[[#This Row],[start. č.]])&gt;1,"duplicita!","ok")</f>
        <v>ok</v>
      </c>
    </row>
    <row r="56" spans="2:8">
      <c r="B56" s="18">
        <v>2</v>
      </c>
      <c r="C56" s="19" t="s">
        <v>177</v>
      </c>
      <c r="D56" s="18">
        <v>2007</v>
      </c>
      <c r="E56" s="19" t="s">
        <v>143</v>
      </c>
      <c r="F56" s="18" t="s">
        <v>103</v>
      </c>
      <c r="G56" s="15" t="str">
        <f>IF(ISBLANK('1. Index'!$C$13),"-",IF(Tabulka2[[#This Row],[m/ž]]="M",VLOOKUP(Tabulka2[[#This Row],[ročník]],'2. Kategorie'!B:E,3,0),IF(Tabulka2[[#This Row],[m/ž]]="Z",VLOOKUP(Tabulka2[[#This Row],[ročník]],'2. Kategorie'!B:E,4,0),"?")))</f>
        <v>Mladší žactvo H</v>
      </c>
      <c r="H56" s="11" t="str">
        <f>IF(COUNTIFS([start. č.],Tabulka2[[#This Row],[start. č.]])&gt;1,"duplicita!","ok")</f>
        <v>ok</v>
      </c>
    </row>
    <row r="57" spans="2:8">
      <c r="B57" s="18">
        <v>8</v>
      </c>
      <c r="C57" s="19" t="s">
        <v>178</v>
      </c>
      <c r="D57" s="18">
        <v>2007</v>
      </c>
      <c r="E57" s="19" t="s">
        <v>153</v>
      </c>
      <c r="F57" s="18" t="s">
        <v>103</v>
      </c>
      <c r="G57" s="15" t="str">
        <f>IF(ISBLANK('1. Index'!$C$13),"-",IF(Tabulka2[[#This Row],[m/ž]]="M",VLOOKUP(Tabulka2[[#This Row],[ročník]],'2. Kategorie'!B:E,3,0),IF(Tabulka2[[#This Row],[m/ž]]="Z",VLOOKUP(Tabulka2[[#This Row],[ročník]],'2. Kategorie'!B:E,4,0),"?")))</f>
        <v>Mladší žactvo H</v>
      </c>
      <c r="H57" s="11" t="str">
        <f>IF(COUNTIFS([start. č.],Tabulka2[[#This Row],[start. č.]])&gt;1,"duplicita!","ok")</f>
        <v>ok</v>
      </c>
    </row>
    <row r="58" spans="2:8">
      <c r="B58" s="18">
        <v>54</v>
      </c>
      <c r="C58" s="19" t="s">
        <v>179</v>
      </c>
      <c r="D58" s="18">
        <v>2008</v>
      </c>
      <c r="E58" s="19" t="s">
        <v>180</v>
      </c>
      <c r="F58" s="18" t="s">
        <v>103</v>
      </c>
      <c r="G58" s="15" t="str">
        <f>IF(ISBLANK('1. Index'!$C$13),"-",IF(Tabulka2[[#This Row],[m/ž]]="M",VLOOKUP(Tabulka2[[#This Row],[ročník]],'2. Kategorie'!B:E,3,0),IF(Tabulka2[[#This Row],[m/ž]]="Z",VLOOKUP(Tabulka2[[#This Row],[ročník]],'2. Kategorie'!B:E,4,0),"?")))</f>
        <v>Mladší žactvo H</v>
      </c>
      <c r="H58" s="11" t="str">
        <f>IF(COUNTIFS([start. č.],Tabulka2[[#This Row],[start. č.]])&gt;1,"duplicita!","ok")</f>
        <v>ok</v>
      </c>
    </row>
    <row r="59" spans="2:8">
      <c r="B59" s="18"/>
      <c r="C59" s="19"/>
      <c r="D59" s="18"/>
      <c r="E59" s="19"/>
      <c r="F59" s="18"/>
      <c r="G59" s="15" t="str">
        <f>IF(ISBLANK('1. Index'!$C$13),"-",IF(Tabulka2[[#This Row],[m/ž]]="M",VLOOKUP(Tabulka2[[#This Row],[ročník]],'2. Kategorie'!B:E,3,0),IF(Tabulka2[[#This Row],[m/ž]]="Z",VLOOKUP(Tabulka2[[#This Row],[ročník]],'2. Kategorie'!B:E,4,0),"?")))</f>
        <v>?</v>
      </c>
      <c r="H59" s="11" t="str">
        <f>IF(COUNTIFS([start. č.],Tabulka2[[#This Row],[start. č.]])&gt;1,"duplicita!","ok")</f>
        <v>ok</v>
      </c>
    </row>
    <row r="60" spans="2:8">
      <c r="B60" s="18"/>
      <c r="C60" s="19"/>
      <c r="D60" s="18"/>
      <c r="E60" s="19"/>
      <c r="F60" s="18"/>
      <c r="G60" s="15" t="str">
        <f>IF(ISBLANK('1. Index'!$C$13),"-",IF(Tabulka2[[#This Row],[m/ž]]="M",VLOOKUP(Tabulka2[[#This Row],[ročník]],'2. Kategorie'!B:E,3,0),IF(Tabulka2[[#This Row],[m/ž]]="Z",VLOOKUP(Tabulka2[[#This Row],[ročník]],'2. Kategorie'!B:E,4,0),"?")))</f>
        <v>?</v>
      </c>
      <c r="H60" s="11" t="str">
        <f>IF(COUNTIFS([start. č.],Tabulka2[[#This Row],[start. č.]])&gt;1,"duplicita!","ok")</f>
        <v>ok</v>
      </c>
    </row>
    <row r="61" spans="2:8">
      <c r="B61" s="18"/>
      <c r="C61" s="19"/>
      <c r="D61" s="18"/>
      <c r="E61" s="19"/>
      <c r="F61" s="18"/>
      <c r="G61" s="15" t="str">
        <f>IF(ISBLANK('1. Index'!$C$13),"-",IF(Tabulka2[[#This Row],[m/ž]]="M",VLOOKUP(Tabulka2[[#This Row],[ročník]],'2. Kategorie'!B:E,3,0),IF(Tabulka2[[#This Row],[m/ž]]="Z",VLOOKUP(Tabulka2[[#This Row],[ročník]],'2. Kategorie'!B:E,4,0),"?")))</f>
        <v>?</v>
      </c>
      <c r="H61" s="11" t="str">
        <f>IF(COUNTIFS([start. č.],Tabulka2[[#This Row],[start. č.]])&gt;1,"duplicita!","ok")</f>
        <v>ok</v>
      </c>
    </row>
    <row r="62" spans="2:8">
      <c r="B62" s="18"/>
      <c r="C62" s="19"/>
      <c r="D62" s="18"/>
      <c r="E62" s="19"/>
      <c r="F62" s="18"/>
      <c r="G62" s="15" t="str">
        <f>IF(ISBLANK('1. Index'!$C$13),"-",IF(Tabulka2[[#This Row],[m/ž]]="M",VLOOKUP(Tabulka2[[#This Row],[ročník]],'2. Kategorie'!B:E,3,0),IF(Tabulka2[[#This Row],[m/ž]]="Z",VLOOKUP(Tabulka2[[#This Row],[ročník]],'2. Kategorie'!B:E,4,0),"?")))</f>
        <v>?</v>
      </c>
      <c r="H62" s="11" t="str">
        <f>IF(COUNTIFS([start. č.],Tabulka2[[#This Row],[start. č.]])&gt;1,"duplicita!","ok")</f>
        <v>ok</v>
      </c>
    </row>
    <row r="63" spans="2:8">
      <c r="B63" s="18"/>
      <c r="C63" s="19"/>
      <c r="D63" s="18"/>
      <c r="E63" s="19"/>
      <c r="F63" s="18"/>
      <c r="G63" s="15" t="str">
        <f>IF(ISBLANK('1. Index'!$C$13),"-",IF(Tabulka2[[#This Row],[m/ž]]="M",VLOOKUP(Tabulka2[[#This Row],[ročník]],'2. Kategorie'!B:E,3,0),IF(Tabulka2[[#This Row],[m/ž]]="Z",VLOOKUP(Tabulka2[[#This Row],[ročník]],'2. Kategorie'!B:E,4,0),"?")))</f>
        <v>?</v>
      </c>
      <c r="H63" s="11" t="str">
        <f>IF(COUNTIFS([start. č.],Tabulka2[[#This Row],[start. č.]])&gt;1,"duplicita!","ok")</f>
        <v>ok</v>
      </c>
    </row>
    <row r="64" spans="2:8">
      <c r="B64" s="18"/>
      <c r="C64" s="19"/>
      <c r="D64" s="18"/>
      <c r="E64" s="19"/>
      <c r="F64" s="18"/>
      <c r="G64" s="15" t="str">
        <f>IF(ISBLANK('1. Index'!$C$13),"-",IF(Tabulka2[[#This Row],[m/ž]]="M",VLOOKUP(Tabulka2[[#This Row],[ročník]],'2. Kategorie'!B:E,3,0),IF(Tabulka2[[#This Row],[m/ž]]="Z",VLOOKUP(Tabulka2[[#This Row],[ročník]],'2. Kategorie'!B:E,4,0),"?")))</f>
        <v>?</v>
      </c>
      <c r="H64" s="11" t="str">
        <f>IF(COUNTIFS([start. č.],Tabulka2[[#This Row],[start. č.]])&gt;1,"duplicita!","ok")</f>
        <v>ok</v>
      </c>
    </row>
    <row r="65" spans="2:8">
      <c r="B65" s="18"/>
      <c r="C65" s="19"/>
      <c r="D65" s="18"/>
      <c r="E65" s="19"/>
      <c r="F65" s="18"/>
      <c r="G65" s="15" t="str">
        <f>IF(ISBLANK('1. Index'!$C$13),"-",IF(Tabulka2[[#This Row],[m/ž]]="M",VLOOKUP(Tabulka2[[#This Row],[ročník]],'2. Kategorie'!B:E,3,0),IF(Tabulka2[[#This Row],[m/ž]]="Z",VLOOKUP(Tabulka2[[#This Row],[ročník]],'2. Kategorie'!B:E,4,0),"?")))</f>
        <v>?</v>
      </c>
      <c r="H65" s="11" t="str">
        <f>IF(COUNTIFS([start. č.],Tabulka2[[#This Row],[start. č.]])&gt;1,"duplicita!","ok")</f>
        <v>ok</v>
      </c>
    </row>
    <row r="66" spans="2:8">
      <c r="B66" s="18"/>
      <c r="C66" s="19"/>
      <c r="D66" s="18"/>
      <c r="E66" s="19"/>
      <c r="F66" s="18"/>
      <c r="G66" s="15" t="str">
        <f>IF(ISBLANK('1. Index'!$C$13),"-",IF(Tabulka2[[#This Row],[m/ž]]="M",VLOOKUP(Tabulka2[[#This Row],[ročník]],'2. Kategorie'!B:E,3,0),IF(Tabulka2[[#This Row],[m/ž]]="Z",VLOOKUP(Tabulka2[[#This Row],[ročník]],'2. Kategorie'!B:E,4,0),"?")))</f>
        <v>?</v>
      </c>
      <c r="H66" s="11" t="str">
        <f>IF(COUNTIFS([start. č.],Tabulka2[[#This Row],[start. č.]])&gt;1,"duplicita!","ok")</f>
        <v>ok</v>
      </c>
    </row>
    <row r="67" spans="2:8">
      <c r="B67" s="18"/>
      <c r="C67" s="19"/>
      <c r="D67" s="18"/>
      <c r="E67" s="19"/>
      <c r="F67" s="18"/>
      <c r="G67" s="15" t="str">
        <f>IF(ISBLANK('1. Index'!$C$13),"-",IF(Tabulka2[[#This Row],[m/ž]]="M",VLOOKUP(Tabulka2[[#This Row],[ročník]],'2. Kategorie'!B:E,3,0),IF(Tabulka2[[#This Row],[m/ž]]="Z",VLOOKUP(Tabulka2[[#This Row],[ročník]],'2. Kategorie'!B:E,4,0),"?")))</f>
        <v>?</v>
      </c>
      <c r="H67" s="11" t="str">
        <f>IF(COUNTIFS([start. č.],Tabulka2[[#This Row],[start. č.]])&gt;1,"duplicita!","ok")</f>
        <v>ok</v>
      </c>
    </row>
    <row r="68" spans="2:8">
      <c r="B68" s="18"/>
      <c r="C68" s="19"/>
      <c r="D68" s="18"/>
      <c r="E68" s="19"/>
      <c r="F68" s="18"/>
      <c r="G68" s="15" t="str">
        <f>IF(ISBLANK('1. Index'!$C$13),"-",IF(Tabulka2[[#This Row],[m/ž]]="M",VLOOKUP(Tabulka2[[#This Row],[ročník]],'2. Kategorie'!B:E,3,0),IF(Tabulka2[[#This Row],[m/ž]]="Z",VLOOKUP(Tabulka2[[#This Row],[ročník]],'2. Kategorie'!B:E,4,0),"?")))</f>
        <v>?</v>
      </c>
      <c r="H68" s="11" t="str">
        <f>IF(COUNTIFS([start. č.],Tabulka2[[#This Row],[start. č.]])&gt;1,"duplicita!","ok")</f>
        <v>ok</v>
      </c>
    </row>
    <row r="69" spans="2:8">
      <c r="B69" s="18"/>
      <c r="C69" s="19"/>
      <c r="D69" s="18"/>
      <c r="E69" s="19"/>
      <c r="F69" s="18"/>
      <c r="G69" s="15" t="str">
        <f>IF(ISBLANK('1. Index'!$C$13),"-",IF(Tabulka2[[#This Row],[m/ž]]="M",VLOOKUP(Tabulka2[[#This Row],[ročník]],'2. Kategorie'!B:E,3,0),IF(Tabulka2[[#This Row],[m/ž]]="Z",VLOOKUP(Tabulka2[[#This Row],[ročník]],'2. Kategorie'!B:E,4,0),"?")))</f>
        <v>?</v>
      </c>
      <c r="H69" s="11" t="str">
        <f>IF(COUNTIFS([start. č.],Tabulka2[[#This Row],[start. č.]])&gt;1,"duplicita!","ok")</f>
        <v>ok</v>
      </c>
    </row>
    <row r="70" spans="2:8">
      <c r="B70" s="18"/>
      <c r="C70" s="19"/>
      <c r="D70" s="18"/>
      <c r="E70" s="19"/>
      <c r="F70" s="18"/>
      <c r="G70" s="15" t="str">
        <f>IF(ISBLANK('1. Index'!$C$13),"-",IF(Tabulka2[[#This Row],[m/ž]]="M",VLOOKUP(Tabulka2[[#This Row],[ročník]],'2. Kategorie'!B:E,3,0),IF(Tabulka2[[#This Row],[m/ž]]="Z",VLOOKUP(Tabulka2[[#This Row],[ročník]],'2. Kategorie'!B:E,4,0),"?")))</f>
        <v>?</v>
      </c>
      <c r="H70" s="11" t="str">
        <f>IF(COUNTIFS([start. č.],Tabulka2[[#This Row],[start. č.]])&gt;1,"duplicita!","ok")</f>
        <v>ok</v>
      </c>
    </row>
    <row r="71" spans="2:8">
      <c r="B71" s="18"/>
      <c r="C71" s="19"/>
      <c r="D71" s="18"/>
      <c r="E71" s="19"/>
      <c r="F71" s="18"/>
      <c r="G71" s="15" t="str">
        <f>IF(ISBLANK('1. Index'!$C$13),"-",IF(Tabulka2[[#This Row],[m/ž]]="M",VLOOKUP(Tabulka2[[#This Row],[ročník]],'2. Kategorie'!B:E,3,0),IF(Tabulka2[[#This Row],[m/ž]]="Z",VLOOKUP(Tabulka2[[#This Row],[ročník]],'2. Kategorie'!B:E,4,0),"?")))</f>
        <v>?</v>
      </c>
      <c r="H71" s="11" t="str">
        <f>IF(COUNTIFS([start. č.],Tabulka2[[#This Row],[start. č.]])&gt;1,"duplicita!","ok")</f>
        <v>ok</v>
      </c>
    </row>
    <row r="72" spans="2:8">
      <c r="B72" s="18"/>
      <c r="C72" s="19"/>
      <c r="D72" s="18"/>
      <c r="E72" s="19"/>
      <c r="F72" s="18"/>
      <c r="G72" s="15" t="str">
        <f>IF(ISBLANK('1. Index'!$C$13),"-",IF(Tabulka2[[#This Row],[m/ž]]="M",VLOOKUP(Tabulka2[[#This Row],[ročník]],'2. Kategorie'!B:E,3,0),IF(Tabulka2[[#This Row],[m/ž]]="Z",VLOOKUP(Tabulka2[[#This Row],[ročník]],'2. Kategorie'!B:E,4,0),"?")))</f>
        <v>?</v>
      </c>
      <c r="H72" s="11" t="str">
        <f>IF(COUNTIFS([start. č.],Tabulka2[[#This Row],[start. č.]])&gt;1,"duplicita!","ok")</f>
        <v>ok</v>
      </c>
    </row>
    <row r="73" spans="2:8">
      <c r="B73" s="18"/>
      <c r="C73" s="19"/>
      <c r="D73" s="18"/>
      <c r="E73" s="19"/>
      <c r="F73" s="18"/>
      <c r="G73" s="15" t="str">
        <f>IF(ISBLANK('1. Index'!$C$13),"-",IF(Tabulka2[[#This Row],[m/ž]]="M",VLOOKUP(Tabulka2[[#This Row],[ročník]],'2. Kategorie'!B:E,3,0),IF(Tabulka2[[#This Row],[m/ž]]="Z",VLOOKUP(Tabulka2[[#This Row],[ročník]],'2. Kategorie'!B:E,4,0),"?")))</f>
        <v>?</v>
      </c>
      <c r="H73" s="11" t="str">
        <f>IF(COUNTIFS([start. č.],Tabulka2[[#This Row],[start. č.]])&gt;1,"duplicita!","ok")</f>
        <v>ok</v>
      </c>
    </row>
    <row r="74" spans="2:8">
      <c r="B74" s="18"/>
      <c r="C74" s="19"/>
      <c r="D74" s="18"/>
      <c r="E74" s="19"/>
      <c r="F74" s="18"/>
      <c r="G74" s="15" t="str">
        <f>IF(ISBLANK('1. Index'!$C$13),"-",IF(Tabulka2[[#This Row],[m/ž]]="M",VLOOKUP(Tabulka2[[#This Row],[ročník]],'2. Kategorie'!B:E,3,0),IF(Tabulka2[[#This Row],[m/ž]]="Z",VLOOKUP(Tabulka2[[#This Row],[ročník]],'2. Kategorie'!B:E,4,0),"?")))</f>
        <v>?</v>
      </c>
      <c r="H74" s="11" t="str">
        <f>IF(COUNTIFS([start. č.],Tabulka2[[#This Row],[start. č.]])&gt;1,"duplicita!","ok")</f>
        <v>ok</v>
      </c>
    </row>
    <row r="75" spans="2:8">
      <c r="B75" s="18"/>
      <c r="C75" s="19"/>
      <c r="D75" s="18"/>
      <c r="E75" s="19"/>
      <c r="F75" s="18"/>
      <c r="G75" s="15" t="str">
        <f>IF(ISBLANK('1. Index'!$C$13),"-",IF(Tabulka2[[#This Row],[m/ž]]="M",VLOOKUP(Tabulka2[[#This Row],[ročník]],'2. Kategorie'!B:E,3,0),IF(Tabulka2[[#This Row],[m/ž]]="Z",VLOOKUP(Tabulka2[[#This Row],[ročník]],'2. Kategorie'!B:E,4,0),"?")))</f>
        <v>?</v>
      </c>
      <c r="H75" s="11" t="str">
        <f>IF(COUNTIFS([start. č.],Tabulka2[[#This Row],[start. č.]])&gt;1,"duplicita!","ok")</f>
        <v>ok</v>
      </c>
    </row>
    <row r="76" spans="2:8">
      <c r="B76" s="18"/>
      <c r="C76" s="19"/>
      <c r="D76" s="18"/>
      <c r="E76" s="19"/>
      <c r="F76" s="18"/>
      <c r="G76" s="15" t="str">
        <f>IF(ISBLANK('1. Index'!$C$13),"-",IF(Tabulka2[[#This Row],[m/ž]]="M",VLOOKUP(Tabulka2[[#This Row],[ročník]],'2. Kategorie'!B:E,3,0),IF(Tabulka2[[#This Row],[m/ž]]="Z",VLOOKUP(Tabulka2[[#This Row],[ročník]],'2. Kategorie'!B:E,4,0),"?")))</f>
        <v>?</v>
      </c>
      <c r="H76" s="11" t="str">
        <f>IF(COUNTIFS([start. č.],Tabulka2[[#This Row],[start. č.]])&gt;1,"duplicita!","ok")</f>
        <v>ok</v>
      </c>
    </row>
    <row r="77" spans="2:8">
      <c r="B77" s="18"/>
      <c r="C77" s="19"/>
      <c r="D77" s="18"/>
      <c r="E77" s="19"/>
      <c r="F77" s="18"/>
      <c r="G77" s="15" t="str">
        <f>IF(ISBLANK('1. Index'!$C$13),"-",IF(Tabulka2[[#This Row],[m/ž]]="M",VLOOKUP(Tabulka2[[#This Row],[ročník]],'2. Kategorie'!B:E,3,0),IF(Tabulka2[[#This Row],[m/ž]]="Z",VLOOKUP(Tabulka2[[#This Row],[ročník]],'2. Kategorie'!B:E,4,0),"?")))</f>
        <v>?</v>
      </c>
      <c r="H77" s="11" t="str">
        <f>IF(COUNTIFS([start. č.],Tabulka2[[#This Row],[start. č.]])&gt;1,"duplicita!","ok")</f>
        <v>ok</v>
      </c>
    </row>
    <row r="78" spans="2:8">
      <c r="B78" s="18"/>
      <c r="C78" s="19"/>
      <c r="D78" s="18"/>
      <c r="E78" s="19"/>
      <c r="F78" s="18"/>
      <c r="G78" s="15" t="str">
        <f>IF(ISBLANK('1. Index'!$C$13),"-",IF(Tabulka2[[#This Row],[m/ž]]="M",VLOOKUP(Tabulka2[[#This Row],[ročník]],'2. Kategorie'!B:E,3,0),IF(Tabulka2[[#This Row],[m/ž]]="Z",VLOOKUP(Tabulka2[[#This Row],[ročník]],'2. Kategorie'!B:E,4,0),"?")))</f>
        <v>?</v>
      </c>
      <c r="H78" s="11" t="str">
        <f>IF(COUNTIFS([start. č.],Tabulka2[[#This Row],[start. č.]])&gt;1,"duplicita!","ok")</f>
        <v>ok</v>
      </c>
    </row>
    <row r="79" spans="2:8">
      <c r="B79" s="18"/>
      <c r="C79" s="19"/>
      <c r="D79" s="18"/>
      <c r="E79" s="19"/>
      <c r="F79" s="18"/>
      <c r="G79" s="15" t="str">
        <f>IF(ISBLANK('1. Index'!$C$13),"-",IF(Tabulka2[[#This Row],[m/ž]]="M",VLOOKUP(Tabulka2[[#This Row],[ročník]],'2. Kategorie'!B:E,3,0),IF(Tabulka2[[#This Row],[m/ž]]="Z",VLOOKUP(Tabulka2[[#This Row],[ročník]],'2. Kategorie'!B:E,4,0),"?")))</f>
        <v>?</v>
      </c>
      <c r="H79" s="11" t="str">
        <f>IF(COUNTIFS([start. č.],Tabulka2[[#This Row],[start. č.]])&gt;1,"duplicita!","ok")</f>
        <v>ok</v>
      </c>
    </row>
    <row r="80" spans="2:8">
      <c r="B80" s="18"/>
      <c r="C80" s="19"/>
      <c r="D80" s="18"/>
      <c r="E80" s="19"/>
      <c r="F80" s="18"/>
      <c r="G80" s="15" t="str">
        <f>IF(ISBLANK('1. Index'!$C$13),"-",IF(Tabulka2[[#This Row],[m/ž]]="M",VLOOKUP(Tabulka2[[#This Row],[ročník]],'2. Kategorie'!B:E,3,0),IF(Tabulka2[[#This Row],[m/ž]]="Z",VLOOKUP(Tabulka2[[#This Row],[ročník]],'2. Kategorie'!B:E,4,0),"?")))</f>
        <v>?</v>
      </c>
      <c r="H80" s="11" t="str">
        <f>IF(COUNTIFS([start. č.],Tabulka2[[#This Row],[start. č.]])&gt;1,"duplicita!","ok")</f>
        <v>ok</v>
      </c>
    </row>
    <row r="81" spans="2:8">
      <c r="B81" s="18"/>
      <c r="C81" s="19"/>
      <c r="D81" s="18"/>
      <c r="E81" s="19"/>
      <c r="F81" s="18"/>
      <c r="G81" s="15" t="str">
        <f>IF(ISBLANK('1. Index'!$C$13),"-",IF(Tabulka2[[#This Row],[m/ž]]="M",VLOOKUP(Tabulka2[[#This Row],[ročník]],'2. Kategorie'!B:E,3,0),IF(Tabulka2[[#This Row],[m/ž]]="Z",VLOOKUP(Tabulka2[[#This Row],[ročník]],'2. Kategorie'!B:E,4,0),"?")))</f>
        <v>?</v>
      </c>
      <c r="H81" s="11" t="str">
        <f>IF(COUNTIFS([start. č.],Tabulka2[[#This Row],[start. č.]])&gt;1,"duplicita!","ok")</f>
        <v>ok</v>
      </c>
    </row>
    <row r="82" spans="2:8">
      <c r="B82" s="18"/>
      <c r="C82" s="19"/>
      <c r="D82" s="18"/>
      <c r="E82" s="19"/>
      <c r="F82" s="18"/>
      <c r="G82" s="15" t="str">
        <f>IF(ISBLANK('1. Index'!$C$13),"-",IF(Tabulka2[[#This Row],[m/ž]]="M",VLOOKUP(Tabulka2[[#This Row],[ročník]],'2. Kategorie'!B:E,3,0),IF(Tabulka2[[#This Row],[m/ž]]="Z",VLOOKUP(Tabulka2[[#This Row],[ročník]],'2. Kategorie'!B:E,4,0),"?")))</f>
        <v>?</v>
      </c>
      <c r="H82" s="11" t="str">
        <f>IF(COUNTIFS([start. č.],Tabulka2[[#This Row],[start. č.]])&gt;1,"duplicita!","ok")</f>
        <v>ok</v>
      </c>
    </row>
    <row r="83" spans="2:8">
      <c r="B83" s="18"/>
      <c r="C83" s="19"/>
      <c r="D83" s="18"/>
      <c r="E83" s="19"/>
      <c r="F83" s="18"/>
      <c r="G83" s="15" t="str">
        <f>IF(ISBLANK('1. Index'!$C$13),"-",IF(Tabulka2[[#This Row],[m/ž]]="M",VLOOKUP(Tabulka2[[#This Row],[ročník]],'2. Kategorie'!B:E,3,0),IF(Tabulka2[[#This Row],[m/ž]]="Z",VLOOKUP(Tabulka2[[#This Row],[ročník]],'2. Kategorie'!B:E,4,0),"?")))</f>
        <v>?</v>
      </c>
      <c r="H83" s="11" t="str">
        <f>IF(COUNTIFS([start. č.],Tabulka2[[#This Row],[start. č.]])&gt;1,"duplicita!","ok")</f>
        <v>ok</v>
      </c>
    </row>
    <row r="84" spans="2:8">
      <c r="B84" s="18"/>
      <c r="C84" s="19"/>
      <c r="D84" s="18"/>
      <c r="E84" s="19"/>
      <c r="F84" s="18"/>
      <c r="G84" s="15" t="str">
        <f>IF(ISBLANK('1. Index'!$C$13),"-",IF(Tabulka2[[#This Row],[m/ž]]="M",VLOOKUP(Tabulka2[[#This Row],[ročník]],'2. Kategorie'!B:E,3,0),IF(Tabulka2[[#This Row],[m/ž]]="Z",VLOOKUP(Tabulka2[[#This Row],[ročník]],'2. Kategorie'!B:E,4,0),"?")))</f>
        <v>?</v>
      </c>
      <c r="H84" s="11" t="str">
        <f>IF(COUNTIFS([start. č.],Tabulka2[[#This Row],[start. č.]])&gt;1,"duplicita!","ok")</f>
        <v>ok</v>
      </c>
    </row>
    <row r="85" spans="2:8">
      <c r="B85" s="18"/>
      <c r="C85" s="19"/>
      <c r="D85" s="18"/>
      <c r="E85" s="19"/>
      <c r="F85" s="18"/>
      <c r="G85" s="15" t="str">
        <f>IF(ISBLANK('1. Index'!$C$13),"-",IF(Tabulka2[[#This Row],[m/ž]]="M",VLOOKUP(Tabulka2[[#This Row],[ročník]],'2. Kategorie'!B:E,3,0),IF(Tabulka2[[#This Row],[m/ž]]="Z",VLOOKUP(Tabulka2[[#This Row],[ročník]],'2. Kategorie'!B:E,4,0),"?")))</f>
        <v>?</v>
      </c>
      <c r="H85" s="11" t="str">
        <f>IF(COUNTIFS([start. č.],Tabulka2[[#This Row],[start. č.]])&gt;1,"duplicita!","ok")</f>
        <v>ok</v>
      </c>
    </row>
    <row r="86" spans="2:8">
      <c r="B86" s="18"/>
      <c r="C86" s="19"/>
      <c r="D86" s="18"/>
      <c r="E86" s="19"/>
      <c r="F86" s="18"/>
      <c r="G86" s="15" t="str">
        <f>IF(ISBLANK('1. Index'!$C$13),"-",IF(Tabulka2[[#This Row],[m/ž]]="M",VLOOKUP(Tabulka2[[#This Row],[ročník]],'2. Kategorie'!B:E,3,0),IF(Tabulka2[[#This Row],[m/ž]]="Z",VLOOKUP(Tabulka2[[#This Row],[ročník]],'2. Kategorie'!B:E,4,0),"?")))</f>
        <v>?</v>
      </c>
      <c r="H86" s="11" t="str">
        <f>IF(COUNTIFS([start. č.],Tabulka2[[#This Row],[start. č.]])&gt;1,"duplicita!","ok")</f>
        <v>ok</v>
      </c>
    </row>
    <row r="87" spans="2:8">
      <c r="B87" s="18"/>
      <c r="C87" s="19"/>
      <c r="D87" s="18"/>
      <c r="E87" s="19"/>
      <c r="F87" s="18"/>
      <c r="G87" s="15" t="str">
        <f>IF(ISBLANK('1. Index'!$C$13),"-",IF(Tabulka2[[#This Row],[m/ž]]="M",VLOOKUP(Tabulka2[[#This Row],[ročník]],'2. Kategorie'!B:E,3,0),IF(Tabulka2[[#This Row],[m/ž]]="Z",VLOOKUP(Tabulka2[[#This Row],[ročník]],'2. Kategorie'!B:E,4,0),"?")))</f>
        <v>?</v>
      </c>
      <c r="H87" s="11" t="str">
        <f>IF(COUNTIFS([start. č.],Tabulka2[[#This Row],[start. č.]])&gt;1,"duplicita!","ok")</f>
        <v>ok</v>
      </c>
    </row>
    <row r="88" spans="2:8">
      <c r="B88" s="18"/>
      <c r="C88" s="19"/>
      <c r="D88" s="18"/>
      <c r="E88" s="19"/>
      <c r="F88" s="18"/>
      <c r="G88" s="15" t="str">
        <f>IF(ISBLANK('1. Index'!$C$13),"-",IF(Tabulka2[[#This Row],[m/ž]]="M",VLOOKUP(Tabulka2[[#This Row],[ročník]],'2. Kategorie'!B:E,3,0),IF(Tabulka2[[#This Row],[m/ž]]="Z",VLOOKUP(Tabulka2[[#This Row],[ročník]],'2. Kategorie'!B:E,4,0),"?")))</f>
        <v>?</v>
      </c>
      <c r="H88" s="11" t="str">
        <f>IF(COUNTIFS([start. č.],Tabulka2[[#This Row],[start. č.]])&gt;1,"duplicita!","ok")</f>
        <v>ok</v>
      </c>
    </row>
    <row r="89" spans="2:8">
      <c r="B89" s="18"/>
      <c r="C89" s="19"/>
      <c r="D89" s="18"/>
      <c r="E89" s="19"/>
      <c r="F89" s="18"/>
      <c r="G89" s="15" t="str">
        <f>IF(ISBLANK('1. Index'!$C$13),"-",IF(Tabulka2[[#This Row],[m/ž]]="M",VLOOKUP(Tabulka2[[#This Row],[ročník]],'2. Kategorie'!B:E,3,0),IF(Tabulka2[[#This Row],[m/ž]]="Z",VLOOKUP(Tabulka2[[#This Row],[ročník]],'2. Kategorie'!B:E,4,0),"?")))</f>
        <v>?</v>
      </c>
      <c r="H89" s="11" t="str">
        <f>IF(COUNTIFS([start. č.],Tabulka2[[#This Row],[start. č.]])&gt;1,"duplicita!","ok")</f>
        <v>ok</v>
      </c>
    </row>
    <row r="90" spans="2:8">
      <c r="B90" s="18"/>
      <c r="C90" s="19"/>
      <c r="D90" s="18"/>
      <c r="E90" s="19"/>
      <c r="F90" s="18"/>
      <c r="G90" s="15" t="str">
        <f>IF(ISBLANK('1. Index'!$C$13),"-",IF(Tabulka2[[#This Row],[m/ž]]="M",VLOOKUP(Tabulka2[[#This Row],[ročník]],'2. Kategorie'!B:E,3,0),IF(Tabulka2[[#This Row],[m/ž]]="Z",VLOOKUP(Tabulka2[[#This Row],[ročník]],'2. Kategorie'!B:E,4,0),"?")))</f>
        <v>?</v>
      </c>
      <c r="H90" s="11" t="str">
        <f>IF(COUNTIFS([start. č.],Tabulka2[[#This Row],[start. č.]])&gt;1,"duplicita!","ok")</f>
        <v>ok</v>
      </c>
    </row>
    <row r="91" spans="2:8">
      <c r="B91" s="18"/>
      <c r="C91" s="19"/>
      <c r="D91" s="18"/>
      <c r="E91" s="19"/>
      <c r="F91" s="18"/>
      <c r="G91" s="15" t="str">
        <f>IF(ISBLANK('1. Index'!$C$13),"-",IF(Tabulka2[[#This Row],[m/ž]]="M",VLOOKUP(Tabulka2[[#This Row],[ročník]],'2. Kategorie'!B:E,3,0),IF(Tabulka2[[#This Row],[m/ž]]="Z",VLOOKUP(Tabulka2[[#This Row],[ročník]],'2. Kategorie'!B:E,4,0),"?")))</f>
        <v>?</v>
      </c>
      <c r="H91" s="11" t="str">
        <f>IF(COUNTIFS([start. č.],Tabulka2[[#This Row],[start. č.]])&gt;1,"duplicita!","ok")</f>
        <v>ok</v>
      </c>
    </row>
    <row r="92" spans="2:8">
      <c r="B92" s="18"/>
      <c r="C92" s="19"/>
      <c r="D92" s="18"/>
      <c r="E92" s="19"/>
      <c r="F92" s="18"/>
      <c r="G92" s="15" t="str">
        <f>IF(ISBLANK('1. Index'!$C$13),"-",IF(Tabulka2[[#This Row],[m/ž]]="M",VLOOKUP(Tabulka2[[#This Row],[ročník]],'2. Kategorie'!B:E,3,0),IF(Tabulka2[[#This Row],[m/ž]]="Z",VLOOKUP(Tabulka2[[#This Row],[ročník]],'2. Kategorie'!B:E,4,0),"?")))</f>
        <v>?</v>
      </c>
      <c r="H92" s="11" t="str">
        <f>IF(COUNTIFS([start. č.],Tabulka2[[#This Row],[start. č.]])&gt;1,"duplicita!","ok")</f>
        <v>ok</v>
      </c>
    </row>
    <row r="93" spans="2:8">
      <c r="B93" s="18"/>
      <c r="C93" s="19"/>
      <c r="D93" s="18"/>
      <c r="E93" s="19"/>
      <c r="F93" s="18"/>
      <c r="G93" s="15" t="str">
        <f>IF(ISBLANK('1. Index'!$C$13),"-",IF(Tabulka2[[#This Row],[m/ž]]="M",VLOOKUP(Tabulka2[[#This Row],[ročník]],'2. Kategorie'!B:E,3,0),IF(Tabulka2[[#This Row],[m/ž]]="Z",VLOOKUP(Tabulka2[[#This Row],[ročník]],'2. Kategorie'!B:E,4,0),"?")))</f>
        <v>?</v>
      </c>
      <c r="H93" s="11" t="str">
        <f>IF(COUNTIFS([start. č.],Tabulka2[[#This Row],[start. č.]])&gt;1,"duplicita!","ok")</f>
        <v>ok</v>
      </c>
    </row>
    <row r="94" spans="2:8">
      <c r="B94" s="18"/>
      <c r="C94" s="19"/>
      <c r="D94" s="18"/>
      <c r="E94" s="19"/>
      <c r="F94" s="18"/>
      <c r="G94" s="15" t="str">
        <f>IF(ISBLANK('1. Index'!$C$13),"-",IF(Tabulka2[[#This Row],[m/ž]]="M",VLOOKUP(Tabulka2[[#This Row],[ročník]],'2. Kategorie'!B:E,3,0),IF(Tabulka2[[#This Row],[m/ž]]="Z",VLOOKUP(Tabulka2[[#This Row],[ročník]],'2. Kategorie'!B:E,4,0),"?")))</f>
        <v>?</v>
      </c>
      <c r="H94" s="11" t="str">
        <f>IF(COUNTIFS([start. č.],Tabulka2[[#This Row],[start. č.]])&gt;1,"duplicita!","ok")</f>
        <v>ok</v>
      </c>
    </row>
    <row r="95" spans="2:8">
      <c r="B95" s="18"/>
      <c r="C95" s="19"/>
      <c r="D95" s="18"/>
      <c r="E95" s="19"/>
      <c r="F95" s="18"/>
      <c r="G95" s="15" t="str">
        <f>IF(ISBLANK('1. Index'!$C$13),"-",IF(Tabulka2[[#This Row],[m/ž]]="M",VLOOKUP(Tabulka2[[#This Row],[ročník]],'2. Kategorie'!B:E,3,0),IF(Tabulka2[[#This Row],[m/ž]]="Z",VLOOKUP(Tabulka2[[#This Row],[ročník]],'2. Kategorie'!B:E,4,0),"?")))</f>
        <v>?</v>
      </c>
      <c r="H95" s="11" t="str">
        <f>IF(COUNTIFS([start. č.],Tabulka2[[#This Row],[start. č.]])&gt;1,"duplicita!","ok")</f>
        <v>ok</v>
      </c>
    </row>
    <row r="96" spans="2:8">
      <c r="B96" s="18"/>
      <c r="C96" s="19"/>
      <c r="D96" s="18"/>
      <c r="E96" s="19"/>
      <c r="F96" s="18"/>
      <c r="G96" s="15" t="str">
        <f>IF(ISBLANK('1. Index'!$C$13),"-",IF(Tabulka2[[#This Row],[m/ž]]="M",VLOOKUP(Tabulka2[[#This Row],[ročník]],'2. Kategorie'!B:E,3,0),IF(Tabulka2[[#This Row],[m/ž]]="Z",VLOOKUP(Tabulka2[[#This Row],[ročník]],'2. Kategorie'!B:E,4,0),"?")))</f>
        <v>?</v>
      </c>
      <c r="H96" s="11" t="str">
        <f>IF(COUNTIFS([start. č.],Tabulka2[[#This Row],[start. č.]])&gt;1,"duplicita!","ok")</f>
        <v>ok</v>
      </c>
    </row>
    <row r="97" spans="2:8">
      <c r="B97" s="18"/>
      <c r="C97" s="19"/>
      <c r="D97" s="18"/>
      <c r="E97" s="19"/>
      <c r="F97" s="18"/>
      <c r="G97" s="15" t="str">
        <f>IF(ISBLANK('1. Index'!$C$13),"-",IF(Tabulka2[[#This Row],[m/ž]]="M",VLOOKUP(Tabulka2[[#This Row],[ročník]],'2. Kategorie'!B:E,3,0),IF(Tabulka2[[#This Row],[m/ž]]="Z",VLOOKUP(Tabulka2[[#This Row],[ročník]],'2. Kategorie'!B:E,4,0),"?")))</f>
        <v>?</v>
      </c>
      <c r="H97" s="11" t="str">
        <f>IF(COUNTIFS([start. č.],Tabulka2[[#This Row],[start. č.]])&gt;1,"duplicita!","ok")</f>
        <v>ok</v>
      </c>
    </row>
    <row r="98" spans="2:8">
      <c r="B98" s="18"/>
      <c r="C98" s="19"/>
      <c r="D98" s="18"/>
      <c r="E98" s="19"/>
      <c r="F98" s="18"/>
      <c r="G98" s="15" t="str">
        <f>IF(ISBLANK('1. Index'!$C$13),"-",IF(Tabulka2[[#This Row],[m/ž]]="M",VLOOKUP(Tabulka2[[#This Row],[ročník]],'2. Kategorie'!B:E,3,0),IF(Tabulka2[[#This Row],[m/ž]]="Z",VLOOKUP(Tabulka2[[#This Row],[ročník]],'2. Kategorie'!B:E,4,0),"?")))</f>
        <v>?</v>
      </c>
      <c r="H98" s="11" t="str">
        <f>IF(COUNTIFS([start. č.],Tabulka2[[#This Row],[start. č.]])&gt;1,"duplicita!","ok")</f>
        <v>ok</v>
      </c>
    </row>
    <row r="99" spans="2:8">
      <c r="B99" s="18"/>
      <c r="C99" s="19"/>
      <c r="D99" s="18"/>
      <c r="E99" s="19"/>
      <c r="F99" s="18"/>
      <c r="G99" s="15" t="str">
        <f>IF(ISBLANK('1. Index'!$C$13),"-",IF(Tabulka2[[#This Row],[m/ž]]="M",VLOOKUP(Tabulka2[[#This Row],[ročník]],'2. Kategorie'!B:E,3,0),IF(Tabulka2[[#This Row],[m/ž]]="Z",VLOOKUP(Tabulka2[[#This Row],[ročník]],'2. Kategorie'!B:E,4,0),"?")))</f>
        <v>?</v>
      </c>
      <c r="H99" s="11" t="str">
        <f>IF(COUNTIFS([start. č.],Tabulka2[[#This Row],[start. č.]])&gt;1,"duplicita!","ok")</f>
        <v>ok</v>
      </c>
    </row>
    <row r="100" spans="2:8">
      <c r="B100" s="18"/>
      <c r="C100" s="19"/>
      <c r="D100" s="18"/>
      <c r="E100" s="19"/>
      <c r="F100" s="18"/>
      <c r="G100" s="15" t="str">
        <f>IF(ISBLANK('1. Index'!$C$13),"-",IF(Tabulka2[[#This Row],[m/ž]]="M",VLOOKUP(Tabulka2[[#This Row],[ročník]],'2. Kategorie'!B:E,3,0),IF(Tabulka2[[#This Row],[m/ž]]="Z",VLOOKUP(Tabulka2[[#This Row],[ročník]],'2. Kategorie'!B:E,4,0),"?")))</f>
        <v>?</v>
      </c>
      <c r="H100" s="11" t="str">
        <f>IF(COUNTIFS([start. č.],Tabulka2[[#This Row],[start. č.]])&gt;1,"duplicita!","ok")</f>
        <v>ok</v>
      </c>
    </row>
    <row r="101" spans="2:8">
      <c r="B101" s="18"/>
      <c r="C101" s="19"/>
      <c r="D101" s="18"/>
      <c r="E101" s="19"/>
      <c r="F101" s="18"/>
      <c r="G101" s="15" t="str">
        <f>IF(ISBLANK('1. Index'!$C$13),"-",IF(Tabulka2[[#This Row],[m/ž]]="M",VLOOKUP(Tabulka2[[#This Row],[ročník]],'2. Kategorie'!B:E,3,0),IF(Tabulka2[[#This Row],[m/ž]]="Z",VLOOKUP(Tabulka2[[#This Row],[ročník]],'2. Kategorie'!B:E,4,0),"?")))</f>
        <v>?</v>
      </c>
      <c r="H101" s="11" t="str">
        <f>IF(COUNTIFS([start. č.],Tabulka2[[#This Row],[start. č.]])&gt;1,"duplicita!","ok")</f>
        <v>ok</v>
      </c>
    </row>
    <row r="102" spans="2:8">
      <c r="B102" s="18"/>
      <c r="C102" s="19"/>
      <c r="D102" s="18"/>
      <c r="E102" s="19"/>
      <c r="F102" s="18"/>
      <c r="G102" s="15" t="str">
        <f>IF(ISBLANK('1. Index'!$C$13),"-",IF(Tabulka2[[#This Row],[m/ž]]="M",VLOOKUP(Tabulka2[[#This Row],[ročník]],'2. Kategorie'!B:E,3,0),IF(Tabulka2[[#This Row],[m/ž]]="Z",VLOOKUP(Tabulka2[[#This Row],[ročník]],'2. Kategorie'!B:E,4,0),"?")))</f>
        <v>?</v>
      </c>
      <c r="H102" s="11" t="str">
        <f>IF(COUNTIFS([start. č.],Tabulka2[[#This Row],[start. č.]])&gt;1,"duplicita!","ok")</f>
        <v>ok</v>
      </c>
    </row>
    <row r="103" spans="2:8">
      <c r="B103" s="18"/>
      <c r="C103" s="19"/>
      <c r="D103" s="18"/>
      <c r="E103" s="19"/>
      <c r="F103" s="18"/>
      <c r="G103" s="15" t="str">
        <f>IF(ISBLANK('1. Index'!$C$13),"-",IF(Tabulka2[[#This Row],[m/ž]]="M",VLOOKUP(Tabulka2[[#This Row],[ročník]],'2. Kategorie'!B:E,3,0),IF(Tabulka2[[#This Row],[m/ž]]="Z",VLOOKUP(Tabulka2[[#This Row],[ročník]],'2. Kategorie'!B:E,4,0),"?")))</f>
        <v>?</v>
      </c>
      <c r="H103" s="11" t="str">
        <f>IF(COUNTIFS([start. č.],Tabulka2[[#This Row],[start. č.]])&gt;1,"duplicita!","ok")</f>
        <v>ok</v>
      </c>
    </row>
    <row r="104" spans="2:8">
      <c r="B104" s="18"/>
      <c r="C104" s="19"/>
      <c r="D104" s="18"/>
      <c r="E104" s="19"/>
      <c r="F104" s="18"/>
      <c r="G104" s="15" t="str">
        <f>IF(ISBLANK('1. Index'!$C$13),"-",IF(Tabulka2[[#This Row],[m/ž]]="M",VLOOKUP(Tabulka2[[#This Row],[ročník]],'2. Kategorie'!B:E,3,0),IF(Tabulka2[[#This Row],[m/ž]]="Z",VLOOKUP(Tabulka2[[#This Row],[ročník]],'2. Kategorie'!B:E,4,0),"?")))</f>
        <v>?</v>
      </c>
      <c r="H104" s="11" t="str">
        <f>IF(COUNTIFS([start. č.],Tabulka2[[#This Row],[start. č.]])&gt;1,"duplicita!","ok")</f>
        <v>ok</v>
      </c>
    </row>
    <row r="105" spans="2:8">
      <c r="B105" s="18"/>
      <c r="C105" s="19"/>
      <c r="D105" s="18"/>
      <c r="E105" s="19"/>
      <c r="F105" s="18"/>
      <c r="G105" s="15" t="str">
        <f>IF(ISBLANK('1. Index'!$C$13),"-",IF(Tabulka2[[#This Row],[m/ž]]="M",VLOOKUP(Tabulka2[[#This Row],[ročník]],'2. Kategorie'!B:E,3,0),IF(Tabulka2[[#This Row],[m/ž]]="Z",VLOOKUP(Tabulka2[[#This Row],[ročník]],'2. Kategorie'!B:E,4,0),"?")))</f>
        <v>?</v>
      </c>
      <c r="H105" s="11" t="str">
        <f>IF(COUNTIFS([start. č.],Tabulka2[[#This Row],[start. č.]])&gt;1,"duplicita!","ok")</f>
        <v>ok</v>
      </c>
    </row>
    <row r="106" spans="2:8">
      <c r="B106" s="18"/>
      <c r="C106" s="19"/>
      <c r="D106" s="18"/>
      <c r="E106" s="19"/>
      <c r="F106" s="18"/>
      <c r="G106" s="15" t="str">
        <f>IF(ISBLANK('1. Index'!$C$13),"-",IF(Tabulka2[[#This Row],[m/ž]]="M",VLOOKUP(Tabulka2[[#This Row],[ročník]],'2. Kategorie'!B:E,3,0),IF(Tabulka2[[#This Row],[m/ž]]="Z",VLOOKUP(Tabulka2[[#This Row],[ročník]],'2. Kategorie'!B:E,4,0),"?")))</f>
        <v>?</v>
      </c>
      <c r="H106" s="11" t="str">
        <f>IF(COUNTIFS([start. č.],Tabulka2[[#This Row],[start. č.]])&gt;1,"duplicita!","ok")</f>
        <v>ok</v>
      </c>
    </row>
    <row r="107" spans="2:8">
      <c r="B107" s="18"/>
      <c r="C107" s="19"/>
      <c r="D107" s="18"/>
      <c r="E107" s="19"/>
      <c r="F107" s="18"/>
      <c r="G107" s="15" t="str">
        <f>IF(ISBLANK('1. Index'!$C$13),"-",IF(Tabulka2[[#This Row],[m/ž]]="M",VLOOKUP(Tabulka2[[#This Row],[ročník]],'2. Kategorie'!B:E,3,0),IF(Tabulka2[[#This Row],[m/ž]]="Z",VLOOKUP(Tabulka2[[#This Row],[ročník]],'2. Kategorie'!B:E,4,0),"?")))</f>
        <v>?</v>
      </c>
      <c r="H107" s="11" t="str">
        <f>IF(COUNTIFS([start. č.],Tabulka2[[#This Row],[start. č.]])&gt;1,"duplicita!","ok")</f>
        <v>ok</v>
      </c>
    </row>
    <row r="108" spans="2:8">
      <c r="B108" s="18"/>
      <c r="C108" s="19"/>
      <c r="D108" s="18"/>
      <c r="E108" s="19"/>
      <c r="F108" s="18"/>
      <c r="G108" s="15" t="str">
        <f>IF(ISBLANK('1. Index'!$C$13),"-",IF(Tabulka2[[#This Row],[m/ž]]="M",VLOOKUP(Tabulka2[[#This Row],[ročník]],'2. Kategorie'!B:E,3,0),IF(Tabulka2[[#This Row],[m/ž]]="Z",VLOOKUP(Tabulka2[[#This Row],[ročník]],'2. Kategorie'!B:E,4,0),"?")))</f>
        <v>?</v>
      </c>
      <c r="H108" s="11" t="str">
        <f>IF(COUNTIFS([start. č.],Tabulka2[[#This Row],[start. č.]])&gt;1,"duplicita!","ok")</f>
        <v>ok</v>
      </c>
    </row>
    <row r="109" spans="2:8">
      <c r="B109" s="18"/>
      <c r="C109" s="19"/>
      <c r="D109" s="18"/>
      <c r="E109" s="19"/>
      <c r="F109" s="18"/>
      <c r="G109" s="15" t="str">
        <f>IF(ISBLANK('1. Index'!$C$13),"-",IF(Tabulka2[[#This Row],[m/ž]]="M",VLOOKUP(Tabulka2[[#This Row],[ročník]],'2. Kategorie'!B:E,3,0),IF(Tabulka2[[#This Row],[m/ž]]="Z",VLOOKUP(Tabulka2[[#This Row],[ročník]],'2. Kategorie'!B:E,4,0),"?")))</f>
        <v>?</v>
      </c>
      <c r="H109" s="11" t="str">
        <f>IF(COUNTIFS([start. č.],Tabulka2[[#This Row],[start. č.]])&gt;1,"duplicita!","ok")</f>
        <v>ok</v>
      </c>
    </row>
    <row r="110" spans="2:8">
      <c r="B110" s="18"/>
      <c r="C110" s="19"/>
      <c r="D110" s="18"/>
      <c r="E110" s="19"/>
      <c r="F110" s="18"/>
      <c r="G110" s="15" t="str">
        <f>IF(ISBLANK('1. Index'!$C$13),"-",IF(Tabulka2[[#This Row],[m/ž]]="M",VLOOKUP(Tabulka2[[#This Row],[ročník]],'2. Kategorie'!B:E,3,0),IF(Tabulka2[[#This Row],[m/ž]]="Z",VLOOKUP(Tabulka2[[#This Row],[ročník]],'2. Kategorie'!B:E,4,0),"?")))</f>
        <v>?</v>
      </c>
      <c r="H110" s="11" t="str">
        <f>IF(COUNTIFS([start. č.],Tabulka2[[#This Row],[start. č.]])&gt;1,"duplicita!","ok")</f>
        <v>ok</v>
      </c>
    </row>
    <row r="111" spans="2:8">
      <c r="B111" s="18"/>
      <c r="C111" s="19"/>
      <c r="D111" s="18"/>
      <c r="E111" s="19"/>
      <c r="F111" s="18"/>
      <c r="G111" s="15" t="str">
        <f>IF(ISBLANK('1. Index'!$C$13),"-",IF(Tabulka2[[#This Row],[m/ž]]="M",VLOOKUP(Tabulka2[[#This Row],[ročník]],'2. Kategorie'!B:E,3,0),IF(Tabulka2[[#This Row],[m/ž]]="Z",VLOOKUP(Tabulka2[[#This Row],[ročník]],'2. Kategorie'!B:E,4,0),"?")))</f>
        <v>?</v>
      </c>
      <c r="H111" s="11" t="str">
        <f>IF(COUNTIFS([start. č.],Tabulka2[[#This Row],[start. č.]])&gt;1,"duplicita!","ok")</f>
        <v>ok</v>
      </c>
    </row>
    <row r="112" spans="2:8">
      <c r="B112" s="18"/>
      <c r="C112" s="19"/>
      <c r="D112" s="18"/>
      <c r="E112" s="19"/>
      <c r="F112" s="18"/>
      <c r="G112" s="15" t="str">
        <f>IF(ISBLANK('1. Index'!$C$13),"-",IF(Tabulka2[[#This Row],[m/ž]]="M",VLOOKUP(Tabulka2[[#This Row],[ročník]],'2. Kategorie'!B:E,3,0),IF(Tabulka2[[#This Row],[m/ž]]="Z",VLOOKUP(Tabulka2[[#This Row],[ročník]],'2. Kategorie'!B:E,4,0),"?")))</f>
        <v>?</v>
      </c>
      <c r="H112" s="11" t="str">
        <f>IF(COUNTIFS([start. č.],Tabulka2[[#This Row],[start. č.]])&gt;1,"duplicita!","ok")</f>
        <v>ok</v>
      </c>
    </row>
    <row r="113" spans="2:8">
      <c r="B113" s="18"/>
      <c r="C113" s="19"/>
      <c r="D113" s="18"/>
      <c r="E113" s="19"/>
      <c r="F113" s="18"/>
      <c r="G113" s="15" t="str">
        <f>IF(ISBLANK('1. Index'!$C$13),"-",IF(Tabulka2[[#This Row],[m/ž]]="M",VLOOKUP(Tabulka2[[#This Row],[ročník]],'2. Kategorie'!B:E,3,0),IF(Tabulka2[[#This Row],[m/ž]]="Z",VLOOKUP(Tabulka2[[#This Row],[ročník]],'2. Kategorie'!B:E,4,0),"?")))</f>
        <v>?</v>
      </c>
      <c r="H113" s="11" t="str">
        <f>IF(COUNTIFS([start. č.],Tabulka2[[#This Row],[start. č.]])&gt;1,"duplicita!","ok")</f>
        <v>ok</v>
      </c>
    </row>
    <row r="114" spans="2:8">
      <c r="B114" s="18"/>
      <c r="C114" s="19"/>
      <c r="D114" s="18"/>
      <c r="E114" s="19"/>
      <c r="F114" s="18"/>
      <c r="G114" s="15" t="str">
        <f>IF(ISBLANK('1. Index'!$C$13),"-",IF(Tabulka2[[#This Row],[m/ž]]="M",VLOOKUP(Tabulka2[[#This Row],[ročník]],'2. Kategorie'!B:E,3,0),IF(Tabulka2[[#This Row],[m/ž]]="Z",VLOOKUP(Tabulka2[[#This Row],[ročník]],'2. Kategorie'!B:E,4,0),"?")))</f>
        <v>?</v>
      </c>
      <c r="H114" s="11" t="str">
        <f>IF(COUNTIFS([start. č.],Tabulka2[[#This Row],[start. č.]])&gt;1,"duplicita!","ok")</f>
        <v>ok</v>
      </c>
    </row>
    <row r="115" spans="2:8">
      <c r="B115" s="18"/>
      <c r="C115" s="19"/>
      <c r="D115" s="18"/>
      <c r="E115" s="19"/>
      <c r="F115" s="18"/>
      <c r="G115" s="15" t="str">
        <f>IF(ISBLANK('1. Index'!$C$13),"-",IF(Tabulka2[[#This Row],[m/ž]]="M",VLOOKUP(Tabulka2[[#This Row],[ročník]],'2. Kategorie'!B:E,3,0),IF(Tabulka2[[#This Row],[m/ž]]="Z",VLOOKUP(Tabulka2[[#This Row],[ročník]],'2. Kategorie'!B:E,4,0),"?")))</f>
        <v>?</v>
      </c>
      <c r="H115" s="11" t="str">
        <f>IF(COUNTIFS([start. č.],Tabulka2[[#This Row],[start. č.]])&gt;1,"duplicita!","ok")</f>
        <v>ok</v>
      </c>
    </row>
    <row r="116" spans="2:8">
      <c r="B116" s="18"/>
      <c r="C116" s="19"/>
      <c r="D116" s="18"/>
      <c r="E116" s="19"/>
      <c r="F116" s="18"/>
      <c r="G116" s="15" t="str">
        <f>IF(ISBLANK('1. Index'!$C$13),"-",IF(Tabulka2[[#This Row],[m/ž]]="M",VLOOKUP(Tabulka2[[#This Row],[ročník]],'2. Kategorie'!B:E,3,0),IF(Tabulka2[[#This Row],[m/ž]]="Z",VLOOKUP(Tabulka2[[#This Row],[ročník]],'2. Kategorie'!B:E,4,0),"?")))</f>
        <v>?</v>
      </c>
      <c r="H116" s="11" t="str">
        <f>IF(COUNTIFS([start. č.],Tabulka2[[#This Row],[start. č.]])&gt;1,"duplicita!","ok")</f>
        <v>ok</v>
      </c>
    </row>
    <row r="117" spans="2:8">
      <c r="B117" s="18"/>
      <c r="C117" s="19"/>
      <c r="D117" s="18"/>
      <c r="E117" s="19"/>
      <c r="F117" s="18"/>
      <c r="G117" s="15" t="str">
        <f>IF(ISBLANK('1. Index'!$C$13),"-",IF(Tabulka2[[#This Row],[m/ž]]="M",VLOOKUP(Tabulka2[[#This Row],[ročník]],'2. Kategorie'!B:E,3,0),IF(Tabulka2[[#This Row],[m/ž]]="Z",VLOOKUP(Tabulka2[[#This Row],[ročník]],'2. Kategorie'!B:E,4,0),"?")))</f>
        <v>?</v>
      </c>
      <c r="H117" s="11" t="str">
        <f>IF(COUNTIFS([start. č.],Tabulka2[[#This Row],[start. č.]])&gt;1,"duplicita!","ok")</f>
        <v>ok</v>
      </c>
    </row>
    <row r="118" spans="2:8">
      <c r="B118" s="18"/>
      <c r="C118" s="19"/>
      <c r="D118" s="18"/>
      <c r="E118" s="19"/>
      <c r="F118" s="18"/>
      <c r="G118" s="15" t="str">
        <f>IF(ISBLANK('1. Index'!$C$13),"-",IF(Tabulka2[[#This Row],[m/ž]]="M",VLOOKUP(Tabulka2[[#This Row],[ročník]],'2. Kategorie'!B:E,3,0),IF(Tabulka2[[#This Row],[m/ž]]="Z",VLOOKUP(Tabulka2[[#This Row],[ročník]],'2. Kategorie'!B:E,4,0),"?")))</f>
        <v>?</v>
      </c>
      <c r="H118" s="11" t="str">
        <f>IF(COUNTIFS([start. č.],Tabulka2[[#This Row],[start. č.]])&gt;1,"duplicita!","ok")</f>
        <v>ok</v>
      </c>
    </row>
    <row r="119" spans="2:8">
      <c r="B119" s="18"/>
      <c r="C119" s="19"/>
      <c r="D119" s="18"/>
      <c r="E119" s="19"/>
      <c r="F119" s="18"/>
      <c r="G119" s="15" t="str">
        <f>IF(ISBLANK('1. Index'!$C$13),"-",IF(Tabulka2[[#This Row],[m/ž]]="M",VLOOKUP(Tabulka2[[#This Row],[ročník]],'2. Kategorie'!B:E,3,0),IF(Tabulka2[[#This Row],[m/ž]]="Z",VLOOKUP(Tabulka2[[#This Row],[ročník]],'2. Kategorie'!B:E,4,0),"?")))</f>
        <v>?</v>
      </c>
      <c r="H119" s="11" t="str">
        <f>IF(COUNTIFS([start. č.],Tabulka2[[#This Row],[start. č.]])&gt;1,"duplicita!","ok")</f>
        <v>ok</v>
      </c>
    </row>
    <row r="120" spans="2:8">
      <c r="B120" s="18"/>
      <c r="C120" s="19"/>
      <c r="D120" s="18"/>
      <c r="E120" s="19"/>
      <c r="F120" s="18"/>
      <c r="G120" s="15" t="str">
        <f>IF(ISBLANK('1. Index'!$C$13),"-",IF(Tabulka2[[#This Row],[m/ž]]="M",VLOOKUP(Tabulka2[[#This Row],[ročník]],'2. Kategorie'!B:E,3,0),IF(Tabulka2[[#This Row],[m/ž]]="Z",VLOOKUP(Tabulka2[[#This Row],[ročník]],'2. Kategorie'!B:E,4,0),"?")))</f>
        <v>?</v>
      </c>
      <c r="H120" s="11" t="str">
        <f>IF(COUNTIFS([start. č.],Tabulka2[[#This Row],[start. č.]])&gt;1,"duplicita!","ok")</f>
        <v>ok</v>
      </c>
    </row>
    <row r="121" spans="2:8">
      <c r="B121" s="18"/>
      <c r="C121" s="19"/>
      <c r="D121" s="18"/>
      <c r="E121" s="19"/>
      <c r="F121" s="18"/>
      <c r="G121" s="15" t="str">
        <f>IF(ISBLANK('1. Index'!$C$13),"-",IF(Tabulka2[[#This Row],[m/ž]]="M",VLOOKUP(Tabulka2[[#This Row],[ročník]],'2. Kategorie'!B:E,3,0),IF(Tabulka2[[#This Row],[m/ž]]="Z",VLOOKUP(Tabulka2[[#This Row],[ročník]],'2. Kategorie'!B:E,4,0),"?")))</f>
        <v>?</v>
      </c>
      <c r="H121" s="11" t="str">
        <f>IF(COUNTIFS([start. č.],Tabulka2[[#This Row],[start. č.]])&gt;1,"duplicita!","ok")</f>
        <v>ok</v>
      </c>
    </row>
    <row r="122" spans="2:8">
      <c r="B122" s="18"/>
      <c r="C122" s="19"/>
      <c r="D122" s="18"/>
      <c r="E122" s="19"/>
      <c r="F122" s="18"/>
      <c r="G122" s="15" t="str">
        <f>IF(ISBLANK('1. Index'!$C$13),"-",IF(Tabulka2[[#This Row],[m/ž]]="M",VLOOKUP(Tabulka2[[#This Row],[ročník]],'2. Kategorie'!B:E,3,0),IF(Tabulka2[[#This Row],[m/ž]]="Z",VLOOKUP(Tabulka2[[#This Row],[ročník]],'2. Kategorie'!B:E,4,0),"?")))</f>
        <v>?</v>
      </c>
      <c r="H122" s="11" t="str">
        <f>IF(COUNTIFS([start. č.],Tabulka2[[#This Row],[start. č.]])&gt;1,"duplicita!","ok")</f>
        <v>ok</v>
      </c>
    </row>
    <row r="123" spans="2:8">
      <c r="B123" s="18"/>
      <c r="C123" s="19"/>
      <c r="D123" s="18"/>
      <c r="E123" s="19"/>
      <c r="F123" s="18"/>
      <c r="G123" s="15" t="str">
        <f>IF(ISBLANK('1. Index'!$C$13),"-",IF(Tabulka2[[#This Row],[m/ž]]="M",VLOOKUP(Tabulka2[[#This Row],[ročník]],'2. Kategorie'!B:E,3,0),IF(Tabulka2[[#This Row],[m/ž]]="Z",VLOOKUP(Tabulka2[[#This Row],[ročník]],'2. Kategorie'!B:E,4,0),"?")))</f>
        <v>?</v>
      </c>
      <c r="H123" s="11" t="str">
        <f>IF(COUNTIFS([start. č.],Tabulka2[[#This Row],[start. č.]])&gt;1,"duplicita!","ok")</f>
        <v>ok</v>
      </c>
    </row>
    <row r="124" spans="2:8">
      <c r="B124" s="18"/>
      <c r="C124" s="19"/>
      <c r="D124" s="18"/>
      <c r="E124" s="19"/>
      <c r="F124" s="18"/>
      <c r="G124" s="15" t="str">
        <f>IF(ISBLANK('1. Index'!$C$13),"-",IF(Tabulka2[[#This Row],[m/ž]]="M",VLOOKUP(Tabulka2[[#This Row],[ročník]],'2. Kategorie'!B:E,3,0),IF(Tabulka2[[#This Row],[m/ž]]="Z",VLOOKUP(Tabulka2[[#This Row],[ročník]],'2. Kategorie'!B:E,4,0),"?")))</f>
        <v>?</v>
      </c>
      <c r="H124" s="11" t="str">
        <f>IF(COUNTIFS([start. č.],Tabulka2[[#This Row],[start. č.]])&gt;1,"duplicita!","ok")</f>
        <v>ok</v>
      </c>
    </row>
    <row r="125" spans="2:8">
      <c r="B125" s="18"/>
      <c r="C125" s="19"/>
      <c r="D125" s="18"/>
      <c r="E125" s="19"/>
      <c r="F125" s="18"/>
      <c r="G125" s="15" t="str">
        <f>IF(ISBLANK('1. Index'!$C$13),"-",IF(Tabulka2[[#This Row],[m/ž]]="M",VLOOKUP(Tabulka2[[#This Row],[ročník]],'2. Kategorie'!B:E,3,0),IF(Tabulka2[[#This Row],[m/ž]]="Z",VLOOKUP(Tabulka2[[#This Row],[ročník]],'2. Kategorie'!B:E,4,0),"?")))</f>
        <v>?</v>
      </c>
      <c r="H125" s="11" t="str">
        <f>IF(COUNTIFS([start. č.],Tabulka2[[#This Row],[start. č.]])&gt;1,"duplicita!","ok")</f>
        <v>ok</v>
      </c>
    </row>
    <row r="126" spans="2:8">
      <c r="B126" s="18"/>
      <c r="C126" s="19"/>
      <c r="D126" s="18"/>
      <c r="E126" s="19"/>
      <c r="F126" s="18"/>
      <c r="G126" s="15" t="str">
        <f>IF(ISBLANK('1. Index'!$C$13),"-",IF(Tabulka2[[#This Row],[m/ž]]="M",VLOOKUP(Tabulka2[[#This Row],[ročník]],'2. Kategorie'!B:E,3,0),IF(Tabulka2[[#This Row],[m/ž]]="Z",VLOOKUP(Tabulka2[[#This Row],[ročník]],'2. Kategorie'!B:E,4,0),"?")))</f>
        <v>?</v>
      </c>
      <c r="H126" s="11" t="str">
        <f>IF(COUNTIFS([start. č.],Tabulka2[[#This Row],[start. č.]])&gt;1,"duplicita!","ok")</f>
        <v>ok</v>
      </c>
    </row>
    <row r="127" spans="2:8">
      <c r="B127" s="18"/>
      <c r="C127" s="19"/>
      <c r="D127" s="18"/>
      <c r="E127" s="19"/>
      <c r="F127" s="18"/>
      <c r="G127" s="15" t="str">
        <f>IF(ISBLANK('1. Index'!$C$13),"-",IF(Tabulka2[[#This Row],[m/ž]]="M",VLOOKUP(Tabulka2[[#This Row],[ročník]],'2. Kategorie'!B:E,3,0),IF(Tabulka2[[#This Row],[m/ž]]="Z",VLOOKUP(Tabulka2[[#This Row],[ročník]],'2. Kategorie'!B:E,4,0),"?")))</f>
        <v>?</v>
      </c>
      <c r="H127" s="11" t="str">
        <f>IF(COUNTIFS([start. č.],Tabulka2[[#This Row],[start. č.]])&gt;1,"duplicita!","ok")</f>
        <v>ok</v>
      </c>
    </row>
    <row r="128" spans="2:8">
      <c r="B128" s="18"/>
      <c r="C128" s="19"/>
      <c r="D128" s="18"/>
      <c r="E128" s="19"/>
      <c r="F128" s="18"/>
      <c r="G128" s="15" t="str">
        <f>IF(ISBLANK('1. Index'!$C$13),"-",IF(Tabulka2[[#This Row],[m/ž]]="M",VLOOKUP(Tabulka2[[#This Row],[ročník]],'2. Kategorie'!B:E,3,0),IF(Tabulka2[[#This Row],[m/ž]]="Z",VLOOKUP(Tabulka2[[#This Row],[ročník]],'2. Kategorie'!B:E,4,0),"?")))</f>
        <v>?</v>
      </c>
      <c r="H128" s="11" t="str">
        <f>IF(COUNTIFS([start. č.],Tabulka2[[#This Row],[start. č.]])&gt;1,"duplicita!","ok")</f>
        <v>ok</v>
      </c>
    </row>
    <row r="129" spans="2:8">
      <c r="B129" s="18"/>
      <c r="C129" s="19"/>
      <c r="D129" s="18"/>
      <c r="E129" s="19"/>
      <c r="F129" s="18"/>
      <c r="G129" s="15" t="str">
        <f>IF(ISBLANK('1. Index'!$C$13),"-",IF(Tabulka2[[#This Row],[m/ž]]="M",VLOOKUP(Tabulka2[[#This Row],[ročník]],'2. Kategorie'!B:E,3,0),IF(Tabulka2[[#This Row],[m/ž]]="Z",VLOOKUP(Tabulka2[[#This Row],[ročník]],'2. Kategorie'!B:E,4,0),"?")))</f>
        <v>?</v>
      </c>
      <c r="H129" s="11" t="str">
        <f>IF(COUNTIFS([start. č.],Tabulka2[[#This Row],[start. č.]])&gt;1,"duplicita!","ok")</f>
        <v>ok</v>
      </c>
    </row>
    <row r="130" spans="2:8">
      <c r="B130" s="18"/>
      <c r="C130" s="19"/>
      <c r="D130" s="18"/>
      <c r="E130" s="19"/>
      <c r="F130" s="18"/>
      <c r="G130" s="15" t="str">
        <f>IF(ISBLANK('1. Index'!$C$13),"-",IF(Tabulka2[[#This Row],[m/ž]]="M",VLOOKUP(Tabulka2[[#This Row],[ročník]],'2. Kategorie'!B:E,3,0),IF(Tabulka2[[#This Row],[m/ž]]="Z",VLOOKUP(Tabulka2[[#This Row],[ročník]],'2. Kategorie'!B:E,4,0),"?")))</f>
        <v>?</v>
      </c>
      <c r="H130" s="11" t="str">
        <f>IF(COUNTIFS([start. č.],Tabulka2[[#This Row],[start. č.]])&gt;1,"duplicita!","ok")</f>
        <v>ok</v>
      </c>
    </row>
    <row r="131" spans="2:8">
      <c r="B131" s="18"/>
      <c r="C131" s="19"/>
      <c r="D131" s="18"/>
      <c r="E131" s="19"/>
      <c r="F131" s="18"/>
      <c r="G131" s="15" t="str">
        <f>IF(ISBLANK('1. Index'!$C$13),"-",IF(Tabulka2[[#This Row],[m/ž]]="M",VLOOKUP(Tabulka2[[#This Row],[ročník]],'2. Kategorie'!B:E,3,0),IF(Tabulka2[[#This Row],[m/ž]]="Z",VLOOKUP(Tabulka2[[#This Row],[ročník]],'2. Kategorie'!B:E,4,0),"?")))</f>
        <v>?</v>
      </c>
      <c r="H131" s="11" t="str">
        <f>IF(COUNTIFS([start. č.],Tabulka2[[#This Row],[start. č.]])&gt;1,"duplicita!","ok")</f>
        <v>ok</v>
      </c>
    </row>
    <row r="132" spans="2:8">
      <c r="B132" s="18"/>
      <c r="C132" s="19"/>
      <c r="D132" s="18"/>
      <c r="E132" s="19"/>
      <c r="F132" s="18"/>
      <c r="G132" s="15" t="str">
        <f>IF(ISBLANK('1. Index'!$C$13),"-",IF(Tabulka2[[#This Row],[m/ž]]="M",VLOOKUP(Tabulka2[[#This Row],[ročník]],'2. Kategorie'!B:E,3,0),IF(Tabulka2[[#This Row],[m/ž]]="Z",VLOOKUP(Tabulka2[[#This Row],[ročník]],'2. Kategorie'!B:E,4,0),"?")))</f>
        <v>?</v>
      </c>
      <c r="H132" s="11" t="str">
        <f>IF(COUNTIFS([start. č.],Tabulka2[[#This Row],[start. č.]])&gt;1,"duplicita!","ok")</f>
        <v>ok</v>
      </c>
    </row>
    <row r="133" spans="2:8">
      <c r="B133" s="18"/>
      <c r="C133" s="19"/>
      <c r="D133" s="18"/>
      <c r="E133" s="19"/>
      <c r="F133" s="18"/>
      <c r="G133" s="15" t="str">
        <f>IF(ISBLANK('1. Index'!$C$13),"-",IF(Tabulka2[[#This Row],[m/ž]]="M",VLOOKUP(Tabulka2[[#This Row],[ročník]],'2. Kategorie'!B:E,3,0),IF(Tabulka2[[#This Row],[m/ž]]="Z",VLOOKUP(Tabulka2[[#This Row],[ročník]],'2. Kategorie'!B:E,4,0),"?")))</f>
        <v>?</v>
      </c>
      <c r="H133" s="11" t="str">
        <f>IF(COUNTIFS([start. č.],Tabulka2[[#This Row],[start. č.]])&gt;1,"duplicita!","ok")</f>
        <v>ok</v>
      </c>
    </row>
    <row r="134" spans="2:8">
      <c r="B134" s="18"/>
      <c r="C134" s="19"/>
      <c r="D134" s="18"/>
      <c r="E134" s="19"/>
      <c r="F134" s="18"/>
      <c r="G134" s="15" t="str">
        <f>IF(ISBLANK('1. Index'!$C$13),"-",IF(Tabulka2[[#This Row],[m/ž]]="M",VLOOKUP(Tabulka2[[#This Row],[ročník]],'2. Kategorie'!B:E,3,0),IF(Tabulka2[[#This Row],[m/ž]]="Z",VLOOKUP(Tabulka2[[#This Row],[ročník]],'2. Kategorie'!B:E,4,0),"?")))</f>
        <v>?</v>
      </c>
      <c r="H134" s="11" t="str">
        <f>IF(COUNTIFS([start. č.],Tabulka2[[#This Row],[start. č.]])&gt;1,"duplicita!","ok")</f>
        <v>ok</v>
      </c>
    </row>
    <row r="135" spans="2:8">
      <c r="B135" s="18"/>
      <c r="C135" s="19"/>
      <c r="D135" s="18"/>
      <c r="E135" s="19"/>
      <c r="F135" s="18"/>
      <c r="G135" s="15" t="str">
        <f>IF(ISBLANK('1. Index'!$C$13),"-",IF(Tabulka2[[#This Row],[m/ž]]="M",VLOOKUP(Tabulka2[[#This Row],[ročník]],'2. Kategorie'!B:E,3,0),IF(Tabulka2[[#This Row],[m/ž]]="Z",VLOOKUP(Tabulka2[[#This Row],[ročník]],'2. Kategorie'!B:E,4,0),"?")))</f>
        <v>?</v>
      </c>
      <c r="H135" s="11" t="str">
        <f>IF(COUNTIFS([start. č.],Tabulka2[[#This Row],[start. č.]])&gt;1,"duplicita!","ok")</f>
        <v>ok</v>
      </c>
    </row>
    <row r="136" spans="2:8">
      <c r="B136" s="18"/>
      <c r="C136" s="19"/>
      <c r="D136" s="18"/>
      <c r="E136" s="19"/>
      <c r="F136" s="18"/>
      <c r="G136" s="15" t="str">
        <f>IF(ISBLANK('1. Index'!$C$13),"-",IF(Tabulka2[[#This Row],[m/ž]]="M",VLOOKUP(Tabulka2[[#This Row],[ročník]],'2. Kategorie'!B:E,3,0),IF(Tabulka2[[#This Row],[m/ž]]="Z",VLOOKUP(Tabulka2[[#This Row],[ročník]],'2. Kategorie'!B:E,4,0),"?")))</f>
        <v>?</v>
      </c>
      <c r="H136" s="11" t="str">
        <f>IF(COUNTIFS([start. č.],Tabulka2[[#This Row],[start. č.]])&gt;1,"duplicita!","ok")</f>
        <v>ok</v>
      </c>
    </row>
    <row r="137" spans="2:8">
      <c r="B137" s="18"/>
      <c r="C137" s="19"/>
      <c r="D137" s="18"/>
      <c r="E137" s="19"/>
      <c r="F137" s="18"/>
      <c r="G137" s="15" t="str">
        <f>IF(ISBLANK('1. Index'!$C$13),"-",IF(Tabulka2[[#This Row],[m/ž]]="M",VLOOKUP(Tabulka2[[#This Row],[ročník]],'2. Kategorie'!B:E,3,0),IF(Tabulka2[[#This Row],[m/ž]]="Z",VLOOKUP(Tabulka2[[#This Row],[ročník]],'2. Kategorie'!B:E,4,0),"?")))</f>
        <v>?</v>
      </c>
      <c r="H137" s="11" t="str">
        <f>IF(COUNTIFS([start. č.],Tabulka2[[#This Row],[start. č.]])&gt;1,"duplicita!","ok")</f>
        <v>ok</v>
      </c>
    </row>
    <row r="138" spans="2:8">
      <c r="B138" s="18"/>
      <c r="C138" s="19"/>
      <c r="D138" s="18"/>
      <c r="E138" s="19"/>
      <c r="F138" s="18"/>
      <c r="G138" s="15" t="str">
        <f>IF(ISBLANK('1. Index'!$C$13),"-",IF(Tabulka2[[#This Row],[m/ž]]="M",VLOOKUP(Tabulka2[[#This Row],[ročník]],'2. Kategorie'!B:E,3,0),IF(Tabulka2[[#This Row],[m/ž]]="Z",VLOOKUP(Tabulka2[[#This Row],[ročník]],'2. Kategorie'!B:E,4,0),"?")))</f>
        <v>?</v>
      </c>
      <c r="H138" s="11" t="str">
        <f>IF(COUNTIFS([start. č.],Tabulka2[[#This Row],[start. č.]])&gt;1,"duplicita!","ok")</f>
        <v>ok</v>
      </c>
    </row>
    <row r="139" spans="2:8">
      <c r="B139" s="18"/>
      <c r="C139" s="19"/>
      <c r="D139" s="18"/>
      <c r="E139" s="19"/>
      <c r="F139" s="18"/>
      <c r="G139" s="15" t="str">
        <f>IF(ISBLANK('1. Index'!$C$13),"-",IF(Tabulka2[[#This Row],[m/ž]]="M",VLOOKUP(Tabulka2[[#This Row],[ročník]],'2. Kategorie'!B:E,3,0),IF(Tabulka2[[#This Row],[m/ž]]="Z",VLOOKUP(Tabulka2[[#This Row],[ročník]],'2. Kategorie'!B:E,4,0),"?")))</f>
        <v>?</v>
      </c>
      <c r="H139" s="11" t="str">
        <f>IF(COUNTIFS([start. č.],Tabulka2[[#This Row],[start. č.]])&gt;1,"duplicita!","ok")</f>
        <v>ok</v>
      </c>
    </row>
    <row r="140" spans="2:8">
      <c r="B140" s="18"/>
      <c r="C140" s="19"/>
      <c r="D140" s="18"/>
      <c r="E140" s="19"/>
      <c r="F140" s="18"/>
      <c r="G140" s="15" t="str">
        <f>IF(ISBLANK('1. Index'!$C$13),"-",IF(Tabulka2[[#This Row],[m/ž]]="M",VLOOKUP(Tabulka2[[#This Row],[ročník]],'2. Kategorie'!B:E,3,0),IF(Tabulka2[[#This Row],[m/ž]]="Z",VLOOKUP(Tabulka2[[#This Row],[ročník]],'2. Kategorie'!B:E,4,0),"?")))</f>
        <v>?</v>
      </c>
      <c r="H140" s="11" t="str">
        <f>IF(COUNTIFS([start. č.],Tabulka2[[#This Row],[start. č.]])&gt;1,"duplicita!","ok")</f>
        <v>ok</v>
      </c>
    </row>
    <row r="141" spans="2:8">
      <c r="B141" s="18"/>
      <c r="C141" s="19"/>
      <c r="D141" s="18"/>
      <c r="E141" s="19"/>
      <c r="F141" s="18"/>
      <c r="G141" s="15" t="str">
        <f>IF(ISBLANK('1. Index'!$C$13),"-",IF(Tabulka2[[#This Row],[m/ž]]="M",VLOOKUP(Tabulka2[[#This Row],[ročník]],'2. Kategorie'!B:E,3,0),IF(Tabulka2[[#This Row],[m/ž]]="Z",VLOOKUP(Tabulka2[[#This Row],[ročník]],'2. Kategorie'!B:E,4,0),"?")))</f>
        <v>?</v>
      </c>
      <c r="H141" s="11" t="str">
        <f>IF(COUNTIFS([start. č.],Tabulka2[[#This Row],[start. č.]])&gt;1,"duplicita!","ok")</f>
        <v>ok</v>
      </c>
    </row>
    <row r="142" spans="2:8">
      <c r="B142" s="18"/>
      <c r="C142" s="19"/>
      <c r="D142" s="18"/>
      <c r="E142" s="19"/>
      <c r="F142" s="18"/>
      <c r="G142" s="15" t="str">
        <f>IF(ISBLANK('1. Index'!$C$13),"-",IF(Tabulka2[[#This Row],[m/ž]]="M",VLOOKUP(Tabulka2[[#This Row],[ročník]],'2. Kategorie'!B:E,3,0),IF(Tabulka2[[#This Row],[m/ž]]="Z",VLOOKUP(Tabulka2[[#This Row],[ročník]],'2. Kategorie'!B:E,4,0),"?")))</f>
        <v>?</v>
      </c>
      <c r="H142" s="11" t="str">
        <f>IF(COUNTIFS([start. č.],Tabulka2[[#This Row],[start. č.]])&gt;1,"duplicita!","ok")</f>
        <v>ok</v>
      </c>
    </row>
    <row r="143" spans="2:8">
      <c r="B143" s="18"/>
      <c r="C143" s="19"/>
      <c r="D143" s="18"/>
      <c r="E143" s="19"/>
      <c r="F143" s="18"/>
      <c r="G143" s="15" t="str">
        <f>IF(ISBLANK('1. Index'!$C$13),"-",IF(Tabulka2[[#This Row],[m/ž]]="M",VLOOKUP(Tabulka2[[#This Row],[ročník]],'2. Kategorie'!B:E,3,0),IF(Tabulka2[[#This Row],[m/ž]]="Z",VLOOKUP(Tabulka2[[#This Row],[ročník]],'2. Kategorie'!B:E,4,0),"?")))</f>
        <v>?</v>
      </c>
      <c r="H143" s="11" t="str">
        <f>IF(COUNTIFS([start. č.],Tabulka2[[#This Row],[start. č.]])&gt;1,"duplicita!","ok")</f>
        <v>ok</v>
      </c>
    </row>
    <row r="144" spans="2:8">
      <c r="B144" s="18"/>
      <c r="C144" s="19"/>
      <c r="D144" s="18"/>
      <c r="E144" s="19"/>
      <c r="F144" s="18"/>
      <c r="G144" s="15" t="str">
        <f>IF(ISBLANK('1. Index'!$C$13),"-",IF(Tabulka2[[#This Row],[m/ž]]="M",VLOOKUP(Tabulka2[[#This Row],[ročník]],'2. Kategorie'!B:E,3,0),IF(Tabulka2[[#This Row],[m/ž]]="Z",VLOOKUP(Tabulka2[[#This Row],[ročník]],'2. Kategorie'!B:E,4,0),"?")))</f>
        <v>?</v>
      </c>
      <c r="H144" s="11" t="str">
        <f>IF(COUNTIFS([start. č.],Tabulka2[[#This Row],[start. č.]])&gt;1,"duplicita!","ok")</f>
        <v>ok</v>
      </c>
    </row>
    <row r="145" spans="2:8">
      <c r="B145" s="18"/>
      <c r="C145" s="19"/>
      <c r="D145" s="18"/>
      <c r="E145" s="19"/>
      <c r="F145" s="18"/>
      <c r="G145" s="15" t="str">
        <f>IF(ISBLANK('1. Index'!$C$13),"-",IF(Tabulka2[[#This Row],[m/ž]]="M",VLOOKUP(Tabulka2[[#This Row],[ročník]],'2. Kategorie'!B:E,3,0),IF(Tabulka2[[#This Row],[m/ž]]="Z",VLOOKUP(Tabulka2[[#This Row],[ročník]],'2. Kategorie'!B:E,4,0),"?")))</f>
        <v>?</v>
      </c>
      <c r="H145" s="11" t="str">
        <f>IF(COUNTIFS([start. č.],Tabulka2[[#This Row],[start. č.]])&gt;1,"duplicita!","ok")</f>
        <v>ok</v>
      </c>
    </row>
    <row r="146" spans="2:8">
      <c r="B146" s="18"/>
      <c r="C146" s="19"/>
      <c r="D146" s="18"/>
      <c r="E146" s="19"/>
      <c r="F146" s="18"/>
      <c r="G146" s="15" t="str">
        <f>IF(ISBLANK('1. Index'!$C$13),"-",IF(Tabulka2[[#This Row],[m/ž]]="M",VLOOKUP(Tabulka2[[#This Row],[ročník]],'2. Kategorie'!B:E,3,0),IF(Tabulka2[[#This Row],[m/ž]]="Z",VLOOKUP(Tabulka2[[#This Row],[ročník]],'2. Kategorie'!B:E,4,0),"?")))</f>
        <v>?</v>
      </c>
      <c r="H146" s="11" t="str">
        <f>IF(COUNTIFS([start. č.],Tabulka2[[#This Row],[start. č.]])&gt;1,"duplicita!","ok")</f>
        <v>ok</v>
      </c>
    </row>
    <row r="147" spans="2:8">
      <c r="B147" s="18"/>
      <c r="C147" s="19"/>
      <c r="D147" s="18"/>
      <c r="E147" s="19"/>
      <c r="F147" s="18"/>
      <c r="G147" s="15" t="str">
        <f>IF(ISBLANK('1. Index'!$C$13),"-",IF(Tabulka2[[#This Row],[m/ž]]="M",VLOOKUP(Tabulka2[[#This Row],[ročník]],'2. Kategorie'!B:E,3,0),IF(Tabulka2[[#This Row],[m/ž]]="Z",VLOOKUP(Tabulka2[[#This Row],[ročník]],'2. Kategorie'!B:E,4,0),"?")))</f>
        <v>?</v>
      </c>
      <c r="H147" s="11" t="str">
        <f>IF(COUNTIFS([start. č.],Tabulka2[[#This Row],[start. č.]])&gt;1,"duplicita!","ok")</f>
        <v>ok</v>
      </c>
    </row>
    <row r="148" spans="2:8">
      <c r="B148" s="18"/>
      <c r="C148" s="19"/>
      <c r="D148" s="18"/>
      <c r="E148" s="19"/>
      <c r="F148" s="18"/>
      <c r="G148" s="15" t="str">
        <f>IF(ISBLANK('1. Index'!$C$13),"-",IF(Tabulka2[[#This Row],[m/ž]]="M",VLOOKUP(Tabulka2[[#This Row],[ročník]],'2. Kategorie'!B:E,3,0),IF(Tabulka2[[#This Row],[m/ž]]="Z",VLOOKUP(Tabulka2[[#This Row],[ročník]],'2. Kategorie'!B:E,4,0),"?")))</f>
        <v>?</v>
      </c>
      <c r="H148" s="11" t="str">
        <f>IF(COUNTIFS([start. č.],Tabulka2[[#This Row],[start. č.]])&gt;1,"duplicita!","ok")</f>
        <v>ok</v>
      </c>
    </row>
    <row r="149" spans="2:8">
      <c r="B149" s="18"/>
      <c r="C149" s="19"/>
      <c r="D149" s="18"/>
      <c r="E149" s="19"/>
      <c r="F149" s="18"/>
      <c r="G149" s="15" t="str">
        <f>IF(ISBLANK('1. Index'!$C$13),"-",IF(Tabulka2[[#This Row],[m/ž]]="M",VLOOKUP(Tabulka2[[#This Row],[ročník]],'2. Kategorie'!B:E,3,0),IF(Tabulka2[[#This Row],[m/ž]]="Z",VLOOKUP(Tabulka2[[#This Row],[ročník]],'2. Kategorie'!B:E,4,0),"?")))</f>
        <v>?</v>
      </c>
      <c r="H149" s="11" t="str">
        <f>IF(COUNTIFS([start. č.],Tabulka2[[#This Row],[start. č.]])&gt;1,"duplicita!","ok")</f>
        <v>ok</v>
      </c>
    </row>
    <row r="150" spans="2:8">
      <c r="B150" s="18"/>
      <c r="C150" s="19"/>
      <c r="D150" s="18"/>
      <c r="E150" s="19"/>
      <c r="F150" s="18"/>
      <c r="G150" s="15" t="str">
        <f>IF(ISBLANK('1. Index'!$C$13),"-",IF(Tabulka2[[#This Row],[m/ž]]="M",VLOOKUP(Tabulka2[[#This Row],[ročník]],'2. Kategorie'!B:E,3,0),IF(Tabulka2[[#This Row],[m/ž]]="Z",VLOOKUP(Tabulka2[[#This Row],[ročník]],'2. Kategorie'!B:E,4,0),"?")))</f>
        <v>?</v>
      </c>
      <c r="H150" s="11" t="str">
        <f>IF(COUNTIFS([start. č.],Tabulka2[[#This Row],[start. č.]])&gt;1,"duplicita!","ok")</f>
        <v>ok</v>
      </c>
    </row>
    <row r="151" spans="2:8">
      <c r="B151" s="18"/>
      <c r="C151" s="19"/>
      <c r="D151" s="18"/>
      <c r="E151" s="19"/>
      <c r="F151" s="18"/>
      <c r="G151" s="15" t="str">
        <f>IF(ISBLANK('1. Index'!$C$13),"-",IF(Tabulka2[[#This Row],[m/ž]]="M",VLOOKUP(Tabulka2[[#This Row],[ročník]],'2. Kategorie'!B:E,3,0),IF(Tabulka2[[#This Row],[m/ž]]="Z",VLOOKUP(Tabulka2[[#This Row],[ročník]],'2. Kategorie'!B:E,4,0),"?")))</f>
        <v>?</v>
      </c>
      <c r="H151" s="11" t="str">
        <f>IF(COUNTIFS([start. č.],Tabulka2[[#This Row],[start. č.]])&gt;1,"duplicita!","ok")</f>
        <v>ok</v>
      </c>
    </row>
    <row r="152" spans="2:8">
      <c r="B152" s="18"/>
      <c r="C152" s="19"/>
      <c r="D152" s="18"/>
      <c r="E152" s="19"/>
      <c r="F152" s="18"/>
      <c r="G152" s="15" t="str">
        <f>IF(ISBLANK('1. Index'!$C$13),"-",IF(Tabulka2[[#This Row],[m/ž]]="M",VLOOKUP(Tabulka2[[#This Row],[ročník]],'2. Kategorie'!B:E,3,0),IF(Tabulka2[[#This Row],[m/ž]]="Z",VLOOKUP(Tabulka2[[#This Row],[ročník]],'2. Kategorie'!B:E,4,0),"?")))</f>
        <v>?</v>
      </c>
      <c r="H152" s="11" t="str">
        <f>IF(COUNTIFS([start. č.],Tabulka2[[#This Row],[start. č.]])&gt;1,"duplicita!","ok")</f>
        <v>ok</v>
      </c>
    </row>
    <row r="153" spans="2:8">
      <c r="B153" s="18"/>
      <c r="C153" s="19"/>
      <c r="D153" s="18"/>
      <c r="E153" s="19"/>
      <c r="F153" s="18"/>
      <c r="G153" s="15" t="str">
        <f>IF(ISBLANK('1. Index'!$C$13),"-",IF(Tabulka2[[#This Row],[m/ž]]="M",VLOOKUP(Tabulka2[[#This Row],[ročník]],'2. Kategorie'!B:E,3,0),IF(Tabulka2[[#This Row],[m/ž]]="Z",VLOOKUP(Tabulka2[[#This Row],[ročník]],'2. Kategorie'!B:E,4,0),"?")))</f>
        <v>?</v>
      </c>
      <c r="H153" s="11" t="str">
        <f>IF(COUNTIFS([start. č.],Tabulka2[[#This Row],[start. č.]])&gt;1,"duplicita!","ok")</f>
        <v>ok</v>
      </c>
    </row>
    <row r="154" spans="2:8">
      <c r="B154" s="18"/>
      <c r="C154" s="19"/>
      <c r="D154" s="18"/>
      <c r="E154" s="19"/>
      <c r="F154" s="18"/>
      <c r="G154" s="15" t="str">
        <f>IF(ISBLANK('1. Index'!$C$13),"-",IF(Tabulka2[[#This Row],[m/ž]]="M",VLOOKUP(Tabulka2[[#This Row],[ročník]],'2. Kategorie'!B:E,3,0),IF(Tabulka2[[#This Row],[m/ž]]="Z",VLOOKUP(Tabulka2[[#This Row],[ročník]],'2. Kategorie'!B:E,4,0),"?")))</f>
        <v>?</v>
      </c>
      <c r="H154" s="11" t="str">
        <f>IF(COUNTIFS([start. č.],Tabulka2[[#This Row],[start. č.]])&gt;1,"duplicita!","ok")</f>
        <v>ok</v>
      </c>
    </row>
    <row r="155" spans="2:8">
      <c r="B155" s="18"/>
      <c r="C155" s="19"/>
      <c r="D155" s="18"/>
      <c r="E155" s="19"/>
      <c r="F155" s="18"/>
      <c r="G155" s="15" t="str">
        <f>IF(ISBLANK('1. Index'!$C$13),"-",IF(Tabulka2[[#This Row],[m/ž]]="M",VLOOKUP(Tabulka2[[#This Row],[ročník]],'2. Kategorie'!B:E,3,0),IF(Tabulka2[[#This Row],[m/ž]]="Z",VLOOKUP(Tabulka2[[#This Row],[ročník]],'2. Kategorie'!B:E,4,0),"?")))</f>
        <v>?</v>
      </c>
      <c r="H155" s="11" t="str">
        <f>IF(COUNTIFS([start. č.],Tabulka2[[#This Row],[start. č.]])&gt;1,"duplicita!","ok")</f>
        <v>ok</v>
      </c>
    </row>
    <row r="156" spans="2:8">
      <c r="B156" s="18"/>
      <c r="C156" s="19"/>
      <c r="D156" s="18"/>
      <c r="E156" s="19"/>
      <c r="F156" s="18"/>
      <c r="G156" s="15" t="str">
        <f>IF(ISBLANK('1. Index'!$C$13),"-",IF(Tabulka2[[#This Row],[m/ž]]="M",VLOOKUP(Tabulka2[[#This Row],[ročník]],'2. Kategorie'!B:E,3,0),IF(Tabulka2[[#This Row],[m/ž]]="Z",VLOOKUP(Tabulka2[[#This Row],[ročník]],'2. Kategorie'!B:E,4,0),"?")))</f>
        <v>?</v>
      </c>
      <c r="H156" s="11" t="str">
        <f>IF(COUNTIFS([start. č.],Tabulka2[[#This Row],[start. č.]])&gt;1,"duplicita!","ok")</f>
        <v>ok</v>
      </c>
    </row>
    <row r="157" spans="2:8">
      <c r="B157" s="18"/>
      <c r="C157" s="19"/>
      <c r="D157" s="18"/>
      <c r="E157" s="19"/>
      <c r="F157" s="18"/>
      <c r="G157" s="15" t="str">
        <f>IF(ISBLANK('1. Index'!$C$13),"-",IF(Tabulka2[[#This Row],[m/ž]]="M",VLOOKUP(Tabulka2[[#This Row],[ročník]],'2. Kategorie'!B:E,3,0),IF(Tabulka2[[#This Row],[m/ž]]="Z",VLOOKUP(Tabulka2[[#This Row],[ročník]],'2. Kategorie'!B:E,4,0),"?")))</f>
        <v>?</v>
      </c>
      <c r="H157" s="11" t="str">
        <f>IF(COUNTIFS([start. č.],Tabulka2[[#This Row],[start. č.]])&gt;1,"duplicita!","ok")</f>
        <v>ok</v>
      </c>
    </row>
    <row r="158" spans="2:8">
      <c r="B158" s="18"/>
      <c r="C158" s="19"/>
      <c r="D158" s="18"/>
      <c r="E158" s="19"/>
      <c r="F158" s="18"/>
      <c r="G158" s="15" t="str">
        <f>IF(ISBLANK('1. Index'!$C$13),"-",IF(Tabulka2[[#This Row],[m/ž]]="M",VLOOKUP(Tabulka2[[#This Row],[ročník]],'2. Kategorie'!B:E,3,0),IF(Tabulka2[[#This Row],[m/ž]]="Z",VLOOKUP(Tabulka2[[#This Row],[ročník]],'2. Kategorie'!B:E,4,0),"?")))</f>
        <v>?</v>
      </c>
      <c r="H158" s="11" t="str">
        <f>IF(COUNTIFS([start. č.],Tabulka2[[#This Row],[start. č.]])&gt;1,"duplicita!","ok")</f>
        <v>ok</v>
      </c>
    </row>
    <row r="159" spans="2:8">
      <c r="B159" s="18"/>
      <c r="C159" s="19"/>
      <c r="D159" s="18"/>
      <c r="E159" s="19"/>
      <c r="F159" s="18"/>
      <c r="G159" s="15" t="str">
        <f>IF(ISBLANK('1. Index'!$C$13),"-",IF(Tabulka2[[#This Row],[m/ž]]="M",VLOOKUP(Tabulka2[[#This Row],[ročník]],'2. Kategorie'!B:E,3,0),IF(Tabulka2[[#This Row],[m/ž]]="Z",VLOOKUP(Tabulka2[[#This Row],[ročník]],'2. Kategorie'!B:E,4,0),"?")))</f>
        <v>?</v>
      </c>
      <c r="H159" s="11" t="str">
        <f>IF(COUNTIFS([start. č.],Tabulka2[[#This Row],[start. č.]])&gt;1,"duplicita!","ok")</f>
        <v>ok</v>
      </c>
    </row>
    <row r="160" spans="2:8">
      <c r="B160" s="18"/>
      <c r="C160" s="19"/>
      <c r="D160" s="18"/>
      <c r="E160" s="19"/>
      <c r="F160" s="18"/>
      <c r="G160" s="15" t="str">
        <f>IF(ISBLANK('1. Index'!$C$13),"-",IF(Tabulka2[[#This Row],[m/ž]]="M",VLOOKUP(Tabulka2[[#This Row],[ročník]],'2. Kategorie'!B:E,3,0),IF(Tabulka2[[#This Row],[m/ž]]="Z",VLOOKUP(Tabulka2[[#This Row],[ročník]],'2. Kategorie'!B:E,4,0),"?")))</f>
        <v>?</v>
      </c>
      <c r="H160" s="11" t="str">
        <f>IF(COUNTIFS([start. č.],Tabulka2[[#This Row],[start. č.]])&gt;1,"duplicita!","ok")</f>
        <v>ok</v>
      </c>
    </row>
    <row r="161" spans="2:8">
      <c r="B161" s="18"/>
      <c r="C161" s="19"/>
      <c r="D161" s="18"/>
      <c r="E161" s="19"/>
      <c r="F161" s="18"/>
      <c r="G161" s="15" t="str">
        <f>IF(ISBLANK('1. Index'!$C$13),"-",IF(Tabulka2[[#This Row],[m/ž]]="M",VLOOKUP(Tabulka2[[#This Row],[ročník]],'2. Kategorie'!B:E,3,0),IF(Tabulka2[[#This Row],[m/ž]]="Z",VLOOKUP(Tabulka2[[#This Row],[ročník]],'2. Kategorie'!B:E,4,0),"?")))</f>
        <v>?</v>
      </c>
      <c r="H161" s="11" t="str">
        <f>IF(COUNTIFS([start. č.],Tabulka2[[#This Row],[start. č.]])&gt;1,"duplicita!","ok")</f>
        <v>ok</v>
      </c>
    </row>
    <row r="162" spans="2:8">
      <c r="B162" s="18"/>
      <c r="C162" s="19"/>
      <c r="D162" s="18"/>
      <c r="E162" s="19"/>
      <c r="F162" s="18"/>
      <c r="G162" s="15" t="str">
        <f>IF(ISBLANK('1. Index'!$C$13),"-",IF(Tabulka2[[#This Row],[m/ž]]="M",VLOOKUP(Tabulka2[[#This Row],[ročník]],'2. Kategorie'!B:E,3,0),IF(Tabulka2[[#This Row],[m/ž]]="Z",VLOOKUP(Tabulka2[[#This Row],[ročník]],'2. Kategorie'!B:E,4,0),"?")))</f>
        <v>?</v>
      </c>
      <c r="H162" s="11" t="str">
        <f>IF(COUNTIFS([start. č.],Tabulka2[[#This Row],[start. č.]])&gt;1,"duplicita!","ok")</f>
        <v>ok</v>
      </c>
    </row>
    <row r="163" spans="2:8">
      <c r="B163" s="18"/>
      <c r="C163" s="19"/>
      <c r="D163" s="18"/>
      <c r="E163" s="19"/>
      <c r="F163" s="18"/>
      <c r="G163" s="15" t="str">
        <f>IF(ISBLANK('1. Index'!$C$13),"-",IF(Tabulka2[[#This Row],[m/ž]]="M",VLOOKUP(Tabulka2[[#This Row],[ročník]],'2. Kategorie'!B:E,3,0),IF(Tabulka2[[#This Row],[m/ž]]="Z",VLOOKUP(Tabulka2[[#This Row],[ročník]],'2. Kategorie'!B:E,4,0),"?")))</f>
        <v>?</v>
      </c>
      <c r="H163" s="11" t="str">
        <f>IF(COUNTIFS([start. č.],Tabulka2[[#This Row],[start. č.]])&gt;1,"duplicita!","ok")</f>
        <v>ok</v>
      </c>
    </row>
    <row r="164" spans="2:8">
      <c r="B164" s="18"/>
      <c r="C164" s="19"/>
      <c r="D164" s="18"/>
      <c r="E164" s="19"/>
      <c r="F164" s="18"/>
      <c r="G164" s="15" t="str">
        <f>IF(ISBLANK('1. Index'!$C$13),"-",IF(Tabulka2[[#This Row],[m/ž]]="M",VLOOKUP(Tabulka2[[#This Row],[ročník]],'2. Kategorie'!B:E,3,0),IF(Tabulka2[[#This Row],[m/ž]]="Z",VLOOKUP(Tabulka2[[#This Row],[ročník]],'2. Kategorie'!B:E,4,0),"?")))</f>
        <v>?</v>
      </c>
      <c r="H164" s="11" t="str">
        <f>IF(COUNTIFS([start. č.],Tabulka2[[#This Row],[start. č.]])&gt;1,"duplicita!","ok")</f>
        <v>ok</v>
      </c>
    </row>
    <row r="165" spans="2:8">
      <c r="B165" s="18"/>
      <c r="C165" s="19"/>
      <c r="D165" s="18"/>
      <c r="E165" s="19"/>
      <c r="F165" s="18"/>
      <c r="G165" s="15" t="str">
        <f>IF(ISBLANK('1. Index'!$C$13),"-",IF(Tabulka2[[#This Row],[m/ž]]="M",VLOOKUP(Tabulka2[[#This Row],[ročník]],'2. Kategorie'!B:E,3,0),IF(Tabulka2[[#This Row],[m/ž]]="Z",VLOOKUP(Tabulka2[[#This Row],[ročník]],'2. Kategorie'!B:E,4,0),"?")))</f>
        <v>?</v>
      </c>
      <c r="H165" s="11" t="str">
        <f>IF(COUNTIFS([start. č.],Tabulka2[[#This Row],[start. č.]])&gt;1,"duplicita!","ok")</f>
        <v>ok</v>
      </c>
    </row>
    <row r="166" spans="2:8">
      <c r="B166" s="18"/>
      <c r="C166" s="19"/>
      <c r="D166" s="18"/>
      <c r="E166" s="19"/>
      <c r="F166" s="18"/>
      <c r="G166" s="15" t="str">
        <f>IF(ISBLANK('1. Index'!$C$13),"-",IF(Tabulka2[[#This Row],[m/ž]]="M",VLOOKUP(Tabulka2[[#This Row],[ročník]],'2. Kategorie'!B:E,3,0),IF(Tabulka2[[#This Row],[m/ž]]="Z",VLOOKUP(Tabulka2[[#This Row],[ročník]],'2. Kategorie'!B:E,4,0),"?")))</f>
        <v>?</v>
      </c>
      <c r="H166" s="11" t="str">
        <f>IF(COUNTIFS([start. č.],Tabulka2[[#This Row],[start. č.]])&gt;1,"duplicita!","ok")</f>
        <v>ok</v>
      </c>
    </row>
    <row r="167" spans="2:8">
      <c r="B167" s="18"/>
      <c r="C167" s="19"/>
      <c r="D167" s="18"/>
      <c r="E167" s="19"/>
      <c r="F167" s="18"/>
      <c r="G167" s="15" t="str">
        <f>IF(ISBLANK('1. Index'!$C$13),"-",IF(Tabulka2[[#This Row],[m/ž]]="M",VLOOKUP(Tabulka2[[#This Row],[ročník]],'2. Kategorie'!B:E,3,0),IF(Tabulka2[[#This Row],[m/ž]]="Z",VLOOKUP(Tabulka2[[#This Row],[ročník]],'2. Kategorie'!B:E,4,0),"?")))</f>
        <v>?</v>
      </c>
      <c r="H167" s="11" t="str">
        <f>IF(COUNTIFS([start. č.],Tabulka2[[#This Row],[start. č.]])&gt;1,"duplicita!","ok")</f>
        <v>ok</v>
      </c>
    </row>
    <row r="168" spans="2:8">
      <c r="B168" s="18"/>
      <c r="C168" s="19"/>
      <c r="D168" s="18"/>
      <c r="E168" s="19"/>
      <c r="F168" s="18"/>
      <c r="G168" s="15" t="str">
        <f>IF(ISBLANK('1. Index'!$C$13),"-",IF(Tabulka2[[#This Row],[m/ž]]="M",VLOOKUP(Tabulka2[[#This Row],[ročník]],'2. Kategorie'!B:E,3,0),IF(Tabulka2[[#This Row],[m/ž]]="Z",VLOOKUP(Tabulka2[[#This Row],[ročník]],'2. Kategorie'!B:E,4,0),"?")))</f>
        <v>?</v>
      </c>
      <c r="H168" s="11" t="str">
        <f>IF(COUNTIFS([start. č.],Tabulka2[[#This Row],[start. č.]])&gt;1,"duplicita!","ok")</f>
        <v>ok</v>
      </c>
    </row>
    <row r="169" spans="2:8">
      <c r="B169" s="18"/>
      <c r="C169" s="19"/>
      <c r="D169" s="18"/>
      <c r="E169" s="19"/>
      <c r="F169" s="18"/>
      <c r="G169" s="15" t="str">
        <f>IF(ISBLANK('1. Index'!$C$13),"-",IF(Tabulka2[[#This Row],[m/ž]]="M",VLOOKUP(Tabulka2[[#This Row],[ročník]],'2. Kategorie'!B:E,3,0),IF(Tabulka2[[#This Row],[m/ž]]="Z",VLOOKUP(Tabulka2[[#This Row],[ročník]],'2. Kategorie'!B:E,4,0),"?")))</f>
        <v>?</v>
      </c>
      <c r="H169" s="11" t="str">
        <f>IF(COUNTIFS([start. č.],Tabulka2[[#This Row],[start. č.]])&gt;1,"duplicita!","ok")</f>
        <v>ok</v>
      </c>
    </row>
    <row r="170" spans="2:8">
      <c r="B170" s="18"/>
      <c r="C170" s="19"/>
      <c r="D170" s="18"/>
      <c r="E170" s="19"/>
      <c r="F170" s="18"/>
      <c r="G170" s="15" t="str">
        <f>IF(ISBLANK('1. Index'!$C$13),"-",IF(Tabulka2[[#This Row],[m/ž]]="M",VLOOKUP(Tabulka2[[#This Row],[ročník]],'2. Kategorie'!B:E,3,0),IF(Tabulka2[[#This Row],[m/ž]]="Z",VLOOKUP(Tabulka2[[#This Row],[ročník]],'2. Kategorie'!B:E,4,0),"?")))</f>
        <v>?</v>
      </c>
      <c r="H170" s="11" t="str">
        <f>IF(COUNTIFS([start. č.],Tabulka2[[#This Row],[start. č.]])&gt;1,"duplicita!","ok")</f>
        <v>ok</v>
      </c>
    </row>
    <row r="171" spans="2:8">
      <c r="B171" s="18"/>
      <c r="C171" s="19"/>
      <c r="D171" s="18"/>
      <c r="E171" s="19"/>
      <c r="F171" s="18"/>
      <c r="G171" s="15" t="str">
        <f>IF(ISBLANK('1. Index'!$C$13),"-",IF(Tabulka2[[#This Row],[m/ž]]="M",VLOOKUP(Tabulka2[[#This Row],[ročník]],'2. Kategorie'!B:E,3,0),IF(Tabulka2[[#This Row],[m/ž]]="Z",VLOOKUP(Tabulka2[[#This Row],[ročník]],'2. Kategorie'!B:E,4,0),"?")))</f>
        <v>?</v>
      </c>
      <c r="H171" s="11" t="str">
        <f>IF(COUNTIFS([start. č.],Tabulka2[[#This Row],[start. č.]])&gt;1,"duplicita!","ok")</f>
        <v>ok</v>
      </c>
    </row>
    <row r="172" spans="2:8">
      <c r="B172" s="18"/>
      <c r="C172" s="19"/>
      <c r="D172" s="18"/>
      <c r="E172" s="19"/>
      <c r="F172" s="18"/>
      <c r="G172" s="15" t="str">
        <f>IF(ISBLANK('1. Index'!$C$13),"-",IF(Tabulka2[[#This Row],[m/ž]]="M",VLOOKUP(Tabulka2[[#This Row],[ročník]],'2. Kategorie'!B:E,3,0),IF(Tabulka2[[#This Row],[m/ž]]="Z",VLOOKUP(Tabulka2[[#This Row],[ročník]],'2. Kategorie'!B:E,4,0),"?")))</f>
        <v>?</v>
      </c>
      <c r="H172" s="11" t="str">
        <f>IF(COUNTIFS([start. č.],Tabulka2[[#This Row],[start. č.]])&gt;1,"duplicita!","ok")</f>
        <v>ok</v>
      </c>
    </row>
    <row r="173" spans="2:8">
      <c r="B173" s="18"/>
      <c r="C173" s="19"/>
      <c r="D173" s="18"/>
      <c r="E173" s="19"/>
      <c r="F173" s="18"/>
      <c r="G173" s="15" t="str">
        <f>IF(ISBLANK('1. Index'!$C$13),"-",IF(Tabulka2[[#This Row],[m/ž]]="M",VLOOKUP(Tabulka2[[#This Row],[ročník]],'2. Kategorie'!B:E,3,0),IF(Tabulka2[[#This Row],[m/ž]]="Z",VLOOKUP(Tabulka2[[#This Row],[ročník]],'2. Kategorie'!B:E,4,0),"?")))</f>
        <v>?</v>
      </c>
      <c r="H173" s="11" t="str">
        <f>IF(COUNTIFS([start. č.],Tabulka2[[#This Row],[start. č.]])&gt;1,"duplicita!","ok")</f>
        <v>ok</v>
      </c>
    </row>
    <row r="174" spans="2:8">
      <c r="B174" s="18"/>
      <c r="C174" s="19"/>
      <c r="D174" s="18"/>
      <c r="E174" s="19"/>
      <c r="F174" s="18"/>
      <c r="G174" s="15" t="str">
        <f>IF(ISBLANK('1. Index'!$C$13),"-",IF(Tabulka2[[#This Row],[m/ž]]="M",VLOOKUP(Tabulka2[[#This Row],[ročník]],'2. Kategorie'!B:E,3,0),IF(Tabulka2[[#This Row],[m/ž]]="Z",VLOOKUP(Tabulka2[[#This Row],[ročník]],'2. Kategorie'!B:E,4,0),"?")))</f>
        <v>?</v>
      </c>
      <c r="H174" s="11" t="str">
        <f>IF(COUNTIFS([start. č.],Tabulka2[[#This Row],[start. č.]])&gt;1,"duplicita!","ok")</f>
        <v>ok</v>
      </c>
    </row>
    <row r="175" spans="2:8">
      <c r="B175" s="18"/>
      <c r="C175" s="19"/>
      <c r="D175" s="18"/>
      <c r="E175" s="19"/>
      <c r="F175" s="18"/>
      <c r="G175" s="15" t="str">
        <f>IF(ISBLANK('1. Index'!$C$13),"-",IF(Tabulka2[[#This Row],[m/ž]]="M",VLOOKUP(Tabulka2[[#This Row],[ročník]],'2. Kategorie'!B:E,3,0),IF(Tabulka2[[#This Row],[m/ž]]="Z",VLOOKUP(Tabulka2[[#This Row],[ročník]],'2. Kategorie'!B:E,4,0),"?")))</f>
        <v>?</v>
      </c>
      <c r="H175" s="11" t="str">
        <f>IF(COUNTIFS([start. č.],Tabulka2[[#This Row],[start. č.]])&gt;1,"duplicita!","ok")</f>
        <v>ok</v>
      </c>
    </row>
    <row r="176" spans="2:8">
      <c r="B176" s="18"/>
      <c r="C176" s="19"/>
      <c r="D176" s="18"/>
      <c r="E176" s="19"/>
      <c r="F176" s="18"/>
      <c r="G176" s="15" t="str">
        <f>IF(ISBLANK('1. Index'!$C$13),"-",IF(Tabulka2[[#This Row],[m/ž]]="M",VLOOKUP(Tabulka2[[#This Row],[ročník]],'2. Kategorie'!B:E,3,0),IF(Tabulka2[[#This Row],[m/ž]]="Z",VLOOKUP(Tabulka2[[#This Row],[ročník]],'2. Kategorie'!B:E,4,0),"?")))</f>
        <v>?</v>
      </c>
      <c r="H176" s="11" t="str">
        <f>IF(COUNTIFS([start. č.],Tabulka2[[#This Row],[start. č.]])&gt;1,"duplicita!","ok")</f>
        <v>ok</v>
      </c>
    </row>
    <row r="177" spans="2:8">
      <c r="B177" s="18"/>
      <c r="C177" s="19"/>
      <c r="D177" s="18"/>
      <c r="E177" s="19"/>
      <c r="F177" s="18"/>
      <c r="G177" s="15" t="str">
        <f>IF(ISBLANK('1. Index'!$C$13),"-",IF(Tabulka2[[#This Row],[m/ž]]="M",VLOOKUP(Tabulka2[[#This Row],[ročník]],'2. Kategorie'!B:E,3,0),IF(Tabulka2[[#This Row],[m/ž]]="Z",VLOOKUP(Tabulka2[[#This Row],[ročník]],'2. Kategorie'!B:E,4,0),"?")))</f>
        <v>?</v>
      </c>
      <c r="H177" s="11" t="str">
        <f>IF(COUNTIFS([start. č.],Tabulka2[[#This Row],[start. č.]])&gt;1,"duplicita!","ok")</f>
        <v>ok</v>
      </c>
    </row>
    <row r="178" spans="2:8">
      <c r="B178" s="18"/>
      <c r="C178" s="19"/>
      <c r="D178" s="18"/>
      <c r="E178" s="19"/>
      <c r="F178" s="18"/>
      <c r="G178" s="15" t="str">
        <f>IF(ISBLANK('1. Index'!$C$13),"-",IF(Tabulka2[[#This Row],[m/ž]]="M",VLOOKUP(Tabulka2[[#This Row],[ročník]],'2. Kategorie'!B:E,3,0),IF(Tabulka2[[#This Row],[m/ž]]="Z",VLOOKUP(Tabulka2[[#This Row],[ročník]],'2. Kategorie'!B:E,4,0),"?")))</f>
        <v>?</v>
      </c>
      <c r="H178" s="11" t="str">
        <f>IF(COUNTIFS([start. č.],Tabulka2[[#This Row],[start. č.]])&gt;1,"duplicita!","ok")</f>
        <v>ok</v>
      </c>
    </row>
    <row r="179" spans="2:8">
      <c r="B179" s="18"/>
      <c r="C179" s="19"/>
      <c r="D179" s="18"/>
      <c r="E179" s="19"/>
      <c r="F179" s="18"/>
      <c r="G179" s="15" t="str">
        <f>IF(ISBLANK('1. Index'!$C$13),"-",IF(Tabulka2[[#This Row],[m/ž]]="M",VLOOKUP(Tabulka2[[#This Row],[ročník]],'2. Kategorie'!B:E,3,0),IF(Tabulka2[[#This Row],[m/ž]]="Z",VLOOKUP(Tabulka2[[#This Row],[ročník]],'2. Kategorie'!B:E,4,0),"?")))</f>
        <v>?</v>
      </c>
      <c r="H179" s="11" t="str">
        <f>IF(COUNTIFS([start. č.],Tabulka2[[#This Row],[start. č.]])&gt;1,"duplicita!","ok")</f>
        <v>ok</v>
      </c>
    </row>
    <row r="180" spans="2:8">
      <c r="B180" s="18"/>
      <c r="C180" s="19"/>
      <c r="D180" s="18"/>
      <c r="E180" s="19"/>
      <c r="F180" s="18"/>
      <c r="G180" s="15" t="str">
        <f>IF(ISBLANK('1. Index'!$C$13),"-",IF(Tabulka2[[#This Row],[m/ž]]="M",VLOOKUP(Tabulka2[[#This Row],[ročník]],'2. Kategorie'!B:E,3,0),IF(Tabulka2[[#This Row],[m/ž]]="Z",VLOOKUP(Tabulka2[[#This Row],[ročník]],'2. Kategorie'!B:E,4,0),"?")))</f>
        <v>?</v>
      </c>
      <c r="H180" s="11" t="str">
        <f>IF(COUNTIFS([start. č.],Tabulka2[[#This Row],[start. č.]])&gt;1,"duplicita!","ok")</f>
        <v>ok</v>
      </c>
    </row>
    <row r="181" spans="2:8">
      <c r="B181" s="18"/>
      <c r="C181" s="19"/>
      <c r="D181" s="18"/>
      <c r="E181" s="19"/>
      <c r="F181" s="18"/>
      <c r="G181" s="15" t="str">
        <f>IF(ISBLANK('1. Index'!$C$13),"-",IF(Tabulka2[[#This Row],[m/ž]]="M",VLOOKUP(Tabulka2[[#This Row],[ročník]],'2. Kategorie'!B:E,3,0),IF(Tabulka2[[#This Row],[m/ž]]="Z",VLOOKUP(Tabulka2[[#This Row],[ročník]],'2. Kategorie'!B:E,4,0),"?")))</f>
        <v>?</v>
      </c>
      <c r="H181" s="11" t="str">
        <f>IF(COUNTIFS([start. č.],Tabulka2[[#This Row],[start. č.]])&gt;1,"duplicita!","ok")</f>
        <v>ok</v>
      </c>
    </row>
    <row r="182" spans="2:8">
      <c r="B182" s="18"/>
      <c r="C182" s="19"/>
      <c r="D182" s="18"/>
      <c r="E182" s="19"/>
      <c r="F182" s="18"/>
      <c r="G182" s="15" t="str">
        <f>IF(ISBLANK('1. Index'!$C$13),"-",IF(Tabulka2[[#This Row],[m/ž]]="M",VLOOKUP(Tabulka2[[#This Row],[ročník]],'2. Kategorie'!B:E,3,0),IF(Tabulka2[[#This Row],[m/ž]]="Z",VLOOKUP(Tabulka2[[#This Row],[ročník]],'2. Kategorie'!B:E,4,0),"?")))</f>
        <v>?</v>
      </c>
      <c r="H182" s="11" t="str">
        <f>IF(COUNTIFS([start. č.],Tabulka2[[#This Row],[start. č.]])&gt;1,"duplicita!","ok")</f>
        <v>ok</v>
      </c>
    </row>
    <row r="183" spans="2:8">
      <c r="B183" s="18"/>
      <c r="C183" s="19"/>
      <c r="D183" s="18"/>
      <c r="E183" s="19"/>
      <c r="F183" s="18"/>
      <c r="G183" s="15" t="str">
        <f>IF(ISBLANK('1. Index'!$C$13),"-",IF(Tabulka2[[#This Row],[m/ž]]="M",VLOOKUP(Tabulka2[[#This Row],[ročník]],'2. Kategorie'!B:E,3,0),IF(Tabulka2[[#This Row],[m/ž]]="Z",VLOOKUP(Tabulka2[[#This Row],[ročník]],'2. Kategorie'!B:E,4,0),"?")))</f>
        <v>?</v>
      </c>
      <c r="H183" s="11" t="str">
        <f>IF(COUNTIFS([start. č.],Tabulka2[[#This Row],[start. č.]])&gt;1,"duplicita!","ok")</f>
        <v>ok</v>
      </c>
    </row>
    <row r="184" spans="2:8">
      <c r="B184" s="18"/>
      <c r="C184" s="19"/>
      <c r="D184" s="18"/>
      <c r="E184" s="19"/>
      <c r="F184" s="18"/>
      <c r="G184" s="15" t="str">
        <f>IF(ISBLANK('1. Index'!$C$13),"-",IF(Tabulka2[[#This Row],[m/ž]]="M",VLOOKUP(Tabulka2[[#This Row],[ročník]],'2. Kategorie'!B:E,3,0),IF(Tabulka2[[#This Row],[m/ž]]="Z",VLOOKUP(Tabulka2[[#This Row],[ročník]],'2. Kategorie'!B:E,4,0),"?")))</f>
        <v>?</v>
      </c>
      <c r="H184" s="11" t="str">
        <f>IF(COUNTIFS([start. č.],Tabulka2[[#This Row],[start. č.]])&gt;1,"duplicita!","ok")</f>
        <v>ok</v>
      </c>
    </row>
    <row r="185" spans="2:8">
      <c r="B185" s="18"/>
      <c r="C185" s="19"/>
      <c r="D185" s="18"/>
      <c r="E185" s="19"/>
      <c r="F185" s="18"/>
      <c r="G185" s="15" t="str">
        <f>IF(ISBLANK('1. Index'!$C$13),"-",IF(Tabulka2[[#This Row],[m/ž]]="M",VLOOKUP(Tabulka2[[#This Row],[ročník]],'2. Kategorie'!B:E,3,0),IF(Tabulka2[[#This Row],[m/ž]]="Z",VLOOKUP(Tabulka2[[#This Row],[ročník]],'2. Kategorie'!B:E,4,0),"?")))</f>
        <v>?</v>
      </c>
      <c r="H185" s="11" t="str">
        <f>IF(COUNTIFS([start. č.],Tabulka2[[#This Row],[start. č.]])&gt;1,"duplicita!","ok")</f>
        <v>ok</v>
      </c>
    </row>
    <row r="186" spans="2:8">
      <c r="B186" s="18"/>
      <c r="C186" s="19"/>
      <c r="D186" s="18"/>
      <c r="E186" s="19"/>
      <c r="F186" s="18"/>
      <c r="G186" s="15" t="str">
        <f>IF(ISBLANK('1. Index'!$C$13),"-",IF(Tabulka2[[#This Row],[m/ž]]="M",VLOOKUP(Tabulka2[[#This Row],[ročník]],'2. Kategorie'!B:E,3,0),IF(Tabulka2[[#This Row],[m/ž]]="Z",VLOOKUP(Tabulka2[[#This Row],[ročník]],'2. Kategorie'!B:E,4,0),"?")))</f>
        <v>?</v>
      </c>
      <c r="H186" s="11" t="str">
        <f>IF(COUNTIFS([start. č.],Tabulka2[[#This Row],[start. č.]])&gt;1,"duplicita!","ok")</f>
        <v>ok</v>
      </c>
    </row>
    <row r="187" spans="2:8">
      <c r="B187" s="18"/>
      <c r="C187" s="19"/>
      <c r="D187" s="18"/>
      <c r="E187" s="19"/>
      <c r="F187" s="18"/>
      <c r="G187" s="15" t="str">
        <f>IF(ISBLANK('1. Index'!$C$13),"-",IF(Tabulka2[[#This Row],[m/ž]]="M",VLOOKUP(Tabulka2[[#This Row],[ročník]],'2. Kategorie'!B:E,3,0),IF(Tabulka2[[#This Row],[m/ž]]="Z",VLOOKUP(Tabulka2[[#This Row],[ročník]],'2. Kategorie'!B:E,4,0),"?")))</f>
        <v>?</v>
      </c>
      <c r="H187" s="11" t="str">
        <f>IF(COUNTIFS([start. č.],Tabulka2[[#This Row],[start. č.]])&gt;1,"duplicita!","ok")</f>
        <v>ok</v>
      </c>
    </row>
    <row r="188" spans="2:8">
      <c r="B188" s="18"/>
      <c r="C188" s="19"/>
      <c r="D188" s="18"/>
      <c r="E188" s="19"/>
      <c r="F188" s="18"/>
      <c r="G188" s="15" t="str">
        <f>IF(ISBLANK('1. Index'!$C$13),"-",IF(Tabulka2[[#This Row],[m/ž]]="M",VLOOKUP(Tabulka2[[#This Row],[ročník]],'2. Kategorie'!B:E,3,0),IF(Tabulka2[[#This Row],[m/ž]]="Z",VLOOKUP(Tabulka2[[#This Row],[ročník]],'2. Kategorie'!B:E,4,0),"?")))</f>
        <v>?</v>
      </c>
      <c r="H188" s="11" t="str">
        <f>IF(COUNTIFS([start. č.],Tabulka2[[#This Row],[start. č.]])&gt;1,"duplicita!","ok")</f>
        <v>ok</v>
      </c>
    </row>
    <row r="189" spans="2:8">
      <c r="B189" s="18"/>
      <c r="C189" s="19"/>
      <c r="D189" s="18"/>
      <c r="E189" s="19"/>
      <c r="F189" s="18"/>
      <c r="G189" s="15" t="str">
        <f>IF(ISBLANK('1. Index'!$C$13),"-",IF(Tabulka2[[#This Row],[m/ž]]="M",VLOOKUP(Tabulka2[[#This Row],[ročník]],'2. Kategorie'!B:E,3,0),IF(Tabulka2[[#This Row],[m/ž]]="Z",VLOOKUP(Tabulka2[[#This Row],[ročník]],'2. Kategorie'!B:E,4,0),"?")))</f>
        <v>?</v>
      </c>
      <c r="H189" s="11" t="str">
        <f>IF(COUNTIFS([start. č.],Tabulka2[[#This Row],[start. č.]])&gt;1,"duplicita!","ok")</f>
        <v>ok</v>
      </c>
    </row>
    <row r="190" spans="2:8">
      <c r="B190" s="18"/>
      <c r="C190" s="19"/>
      <c r="D190" s="18"/>
      <c r="E190" s="19"/>
      <c r="F190" s="18"/>
      <c r="G190" s="15" t="str">
        <f>IF(ISBLANK('1. Index'!$C$13),"-",IF(Tabulka2[[#This Row],[m/ž]]="M",VLOOKUP(Tabulka2[[#This Row],[ročník]],'2. Kategorie'!B:E,3,0),IF(Tabulka2[[#This Row],[m/ž]]="Z",VLOOKUP(Tabulka2[[#This Row],[ročník]],'2. Kategorie'!B:E,4,0),"?")))</f>
        <v>?</v>
      </c>
      <c r="H190" s="11" t="str">
        <f>IF(COUNTIFS([start. č.],Tabulka2[[#This Row],[start. č.]])&gt;1,"duplicita!","ok")</f>
        <v>ok</v>
      </c>
    </row>
    <row r="191" spans="2:8">
      <c r="B191" s="18"/>
      <c r="C191" s="19"/>
      <c r="D191" s="18"/>
      <c r="E191" s="19"/>
      <c r="F191" s="18"/>
      <c r="G191" s="15" t="str">
        <f>IF(ISBLANK('1. Index'!$C$13),"-",IF(Tabulka2[[#This Row],[m/ž]]="M",VLOOKUP(Tabulka2[[#This Row],[ročník]],'2. Kategorie'!B:E,3,0),IF(Tabulka2[[#This Row],[m/ž]]="Z",VLOOKUP(Tabulka2[[#This Row],[ročník]],'2. Kategorie'!B:E,4,0),"?")))</f>
        <v>?</v>
      </c>
      <c r="H191" s="11" t="str">
        <f>IF(COUNTIFS([start. č.],Tabulka2[[#This Row],[start. č.]])&gt;1,"duplicita!","ok")</f>
        <v>ok</v>
      </c>
    </row>
    <row r="192" spans="2:8">
      <c r="B192" s="18"/>
      <c r="C192" s="19"/>
      <c r="D192" s="18"/>
      <c r="E192" s="19"/>
      <c r="F192" s="18"/>
      <c r="G192" s="15" t="str">
        <f>IF(ISBLANK('1. Index'!$C$13),"-",IF(Tabulka2[[#This Row],[m/ž]]="M",VLOOKUP(Tabulka2[[#This Row],[ročník]],'2. Kategorie'!B:E,3,0),IF(Tabulka2[[#This Row],[m/ž]]="Z",VLOOKUP(Tabulka2[[#This Row],[ročník]],'2. Kategorie'!B:E,4,0),"?")))</f>
        <v>?</v>
      </c>
      <c r="H192" s="11" t="str">
        <f>IF(COUNTIFS([start. č.],Tabulka2[[#This Row],[start. č.]])&gt;1,"duplicita!","ok")</f>
        <v>ok</v>
      </c>
    </row>
    <row r="193" spans="2:8">
      <c r="B193" s="18"/>
      <c r="C193" s="19"/>
      <c r="D193" s="18"/>
      <c r="E193" s="19"/>
      <c r="F193" s="18"/>
      <c r="G193" s="15" t="str">
        <f>IF(ISBLANK('1. Index'!$C$13),"-",IF(Tabulka2[[#This Row],[m/ž]]="M",VLOOKUP(Tabulka2[[#This Row],[ročník]],'2. Kategorie'!B:E,3,0),IF(Tabulka2[[#This Row],[m/ž]]="Z",VLOOKUP(Tabulka2[[#This Row],[ročník]],'2. Kategorie'!B:E,4,0),"?")))</f>
        <v>?</v>
      </c>
      <c r="H193" s="11" t="str">
        <f>IF(COUNTIFS([start. č.],Tabulka2[[#This Row],[start. č.]])&gt;1,"duplicita!","ok")</f>
        <v>ok</v>
      </c>
    </row>
    <row r="194" spans="2:8">
      <c r="B194" s="18"/>
      <c r="C194" s="19"/>
      <c r="D194" s="18"/>
      <c r="E194" s="19"/>
      <c r="F194" s="18"/>
      <c r="G194" s="15" t="str">
        <f>IF(ISBLANK('1. Index'!$C$13),"-",IF(Tabulka2[[#This Row],[m/ž]]="M",VLOOKUP(Tabulka2[[#This Row],[ročník]],'2. Kategorie'!B:E,3,0),IF(Tabulka2[[#This Row],[m/ž]]="Z",VLOOKUP(Tabulka2[[#This Row],[ročník]],'2. Kategorie'!B:E,4,0),"?")))</f>
        <v>?</v>
      </c>
      <c r="H194" s="11" t="str">
        <f>IF(COUNTIFS([start. č.],Tabulka2[[#This Row],[start. č.]])&gt;1,"duplicita!","ok")</f>
        <v>ok</v>
      </c>
    </row>
    <row r="195" spans="2:8">
      <c r="B195" s="18"/>
      <c r="C195" s="19"/>
      <c r="D195" s="18"/>
      <c r="E195" s="19"/>
      <c r="F195" s="18"/>
      <c r="G195" s="15" t="str">
        <f>IF(ISBLANK('1. Index'!$C$13),"-",IF(Tabulka2[[#This Row],[m/ž]]="M",VLOOKUP(Tabulka2[[#This Row],[ročník]],'2. Kategorie'!B:E,3,0),IF(Tabulka2[[#This Row],[m/ž]]="Z",VLOOKUP(Tabulka2[[#This Row],[ročník]],'2. Kategorie'!B:E,4,0),"?")))</f>
        <v>?</v>
      </c>
      <c r="H195" s="11" t="str">
        <f>IF(COUNTIFS([start. č.],Tabulka2[[#This Row],[start. č.]])&gt;1,"duplicita!","ok")</f>
        <v>ok</v>
      </c>
    </row>
    <row r="196" spans="2:8">
      <c r="B196" s="18"/>
      <c r="C196" s="19"/>
      <c r="D196" s="18"/>
      <c r="E196" s="19"/>
      <c r="F196" s="18"/>
      <c r="G196" s="15" t="str">
        <f>IF(ISBLANK('1. Index'!$C$13),"-",IF(Tabulka2[[#This Row],[m/ž]]="M",VLOOKUP(Tabulka2[[#This Row],[ročník]],'2. Kategorie'!B:E,3,0),IF(Tabulka2[[#This Row],[m/ž]]="Z",VLOOKUP(Tabulka2[[#This Row],[ročník]],'2. Kategorie'!B:E,4,0),"?")))</f>
        <v>?</v>
      </c>
      <c r="H196" s="11" t="str">
        <f>IF(COUNTIFS([start. č.],Tabulka2[[#This Row],[start. č.]])&gt;1,"duplicita!","ok")</f>
        <v>ok</v>
      </c>
    </row>
    <row r="197" spans="2:8">
      <c r="B197" s="18"/>
      <c r="C197" s="19"/>
      <c r="D197" s="18"/>
      <c r="E197" s="19"/>
      <c r="F197" s="18"/>
      <c r="G197" s="15" t="str">
        <f>IF(ISBLANK('1. Index'!$C$13),"-",IF(Tabulka2[[#This Row],[m/ž]]="M",VLOOKUP(Tabulka2[[#This Row],[ročník]],'2. Kategorie'!B:E,3,0),IF(Tabulka2[[#This Row],[m/ž]]="Z",VLOOKUP(Tabulka2[[#This Row],[ročník]],'2. Kategorie'!B:E,4,0),"?")))</f>
        <v>?</v>
      </c>
      <c r="H197" s="11" t="str">
        <f>IF(COUNTIFS([start. č.],Tabulka2[[#This Row],[start. č.]])&gt;1,"duplicita!","ok")</f>
        <v>ok</v>
      </c>
    </row>
    <row r="198" spans="2:8">
      <c r="B198" s="18"/>
      <c r="C198" s="19"/>
      <c r="D198" s="18"/>
      <c r="E198" s="19"/>
      <c r="F198" s="18"/>
      <c r="G198" s="15" t="str">
        <f>IF(ISBLANK('1. Index'!$C$13),"-",IF(Tabulka2[[#This Row],[m/ž]]="M",VLOOKUP(Tabulka2[[#This Row],[ročník]],'2. Kategorie'!B:E,3,0),IF(Tabulka2[[#This Row],[m/ž]]="Z",VLOOKUP(Tabulka2[[#This Row],[ročník]],'2. Kategorie'!B:E,4,0),"?")))</f>
        <v>?</v>
      </c>
      <c r="H198" s="11" t="str">
        <f>IF(COUNTIFS([start. č.],Tabulka2[[#This Row],[start. č.]])&gt;1,"duplicita!","ok")</f>
        <v>ok</v>
      </c>
    </row>
    <row r="199" spans="2:8">
      <c r="B199" s="18"/>
      <c r="C199" s="19"/>
      <c r="D199" s="18"/>
      <c r="E199" s="19"/>
      <c r="F199" s="18"/>
      <c r="G199" s="15" t="str">
        <f>IF(ISBLANK('1. Index'!$C$13),"-",IF(Tabulka2[[#This Row],[m/ž]]="M",VLOOKUP(Tabulka2[[#This Row],[ročník]],'2. Kategorie'!B:E,3,0),IF(Tabulka2[[#This Row],[m/ž]]="Z",VLOOKUP(Tabulka2[[#This Row],[ročník]],'2. Kategorie'!B:E,4,0),"?")))</f>
        <v>?</v>
      </c>
      <c r="H199" s="11" t="str">
        <f>IF(COUNTIFS([start. č.],Tabulka2[[#This Row],[start. č.]])&gt;1,"duplicita!","ok")</f>
        <v>ok</v>
      </c>
    </row>
    <row r="200" spans="2:8">
      <c r="B200" s="18"/>
      <c r="C200" s="19"/>
      <c r="D200" s="18"/>
      <c r="E200" s="19"/>
      <c r="F200" s="18"/>
      <c r="G200" s="15" t="str">
        <f>IF(ISBLANK('1. Index'!$C$13),"-",IF(Tabulka2[[#This Row],[m/ž]]="M",VLOOKUP(Tabulka2[[#This Row],[ročník]],'2. Kategorie'!B:E,3,0),IF(Tabulka2[[#This Row],[m/ž]]="Z",VLOOKUP(Tabulka2[[#This Row],[ročník]],'2. Kategorie'!B:E,4,0),"?")))</f>
        <v>?</v>
      </c>
      <c r="H200" s="11" t="str">
        <f>IF(COUNTIFS([start. č.],Tabulka2[[#This Row],[start. č.]])&gt;1,"duplicita!","ok")</f>
        <v>ok</v>
      </c>
    </row>
    <row r="201" spans="2:8">
      <c r="B201" s="18"/>
      <c r="C201" s="19"/>
      <c r="D201" s="18"/>
      <c r="E201" s="19"/>
      <c r="F201" s="18"/>
      <c r="G201" s="15" t="str">
        <f>IF(ISBLANK('1. Index'!$C$13),"-",IF(Tabulka2[[#This Row],[m/ž]]="M",VLOOKUP(Tabulka2[[#This Row],[ročník]],'2. Kategorie'!B:E,3,0),IF(Tabulka2[[#This Row],[m/ž]]="Z",VLOOKUP(Tabulka2[[#This Row],[ročník]],'2. Kategorie'!B:E,4,0),"?")))</f>
        <v>?</v>
      </c>
      <c r="H201" s="11" t="str">
        <f>IF(COUNTIFS([start. č.],Tabulka2[[#This Row],[start. č.]])&gt;1,"duplicita!","ok")</f>
        <v>ok</v>
      </c>
    </row>
    <row r="202" spans="2:8">
      <c r="B202" s="18"/>
      <c r="C202" s="19"/>
      <c r="D202" s="18"/>
      <c r="E202" s="19"/>
      <c r="F202" s="18"/>
      <c r="G202" s="15" t="str">
        <f>IF(ISBLANK('1. Index'!$C$13),"-",IF(Tabulka2[[#This Row],[m/ž]]="M",VLOOKUP(Tabulka2[[#This Row],[ročník]],'2. Kategorie'!B:E,3,0),IF(Tabulka2[[#This Row],[m/ž]]="Z",VLOOKUP(Tabulka2[[#This Row],[ročník]],'2. Kategorie'!B:E,4,0),"?")))</f>
        <v>?</v>
      </c>
      <c r="H202" s="11" t="str">
        <f>IF(COUNTIFS([start. č.],Tabulka2[[#This Row],[start. č.]])&gt;1,"duplicita!","ok")</f>
        <v>ok</v>
      </c>
    </row>
    <row r="203" spans="2:8">
      <c r="B203" s="18"/>
      <c r="C203" s="19"/>
      <c r="D203" s="18"/>
      <c r="E203" s="19"/>
      <c r="F203" s="18"/>
      <c r="G203" s="15" t="str">
        <f>IF(ISBLANK('1. Index'!$C$13),"-",IF(Tabulka2[[#This Row],[m/ž]]="M",VLOOKUP(Tabulka2[[#This Row],[ročník]],'2. Kategorie'!B:E,3,0),IF(Tabulka2[[#This Row],[m/ž]]="Z",VLOOKUP(Tabulka2[[#This Row],[ročník]],'2. Kategorie'!B:E,4,0),"?")))</f>
        <v>?</v>
      </c>
      <c r="H203" s="11" t="str">
        <f>IF(COUNTIFS([start. č.],Tabulka2[[#This Row],[start. č.]])&gt;1,"duplicita!","ok")</f>
        <v>ok</v>
      </c>
    </row>
    <row r="204" spans="2:8">
      <c r="B204" s="18"/>
      <c r="C204" s="19"/>
      <c r="D204" s="18"/>
      <c r="E204" s="19"/>
      <c r="F204" s="18"/>
      <c r="G204" s="15" t="str">
        <f>IF(ISBLANK('1. Index'!$C$13),"-",IF(Tabulka2[[#This Row],[m/ž]]="M",VLOOKUP(Tabulka2[[#This Row],[ročník]],'2. Kategorie'!B:E,3,0),IF(Tabulka2[[#This Row],[m/ž]]="Z",VLOOKUP(Tabulka2[[#This Row],[ročník]],'2. Kategorie'!B:E,4,0),"?")))</f>
        <v>?</v>
      </c>
      <c r="H204" s="11" t="str">
        <f>IF(COUNTIFS([start. č.],Tabulka2[[#This Row],[start. č.]])&gt;1,"duplicita!","ok")</f>
        <v>ok</v>
      </c>
    </row>
    <row r="205" spans="2:8">
      <c r="B205" s="18"/>
      <c r="C205" s="19"/>
      <c r="D205" s="18"/>
      <c r="E205" s="19"/>
      <c r="F205" s="18"/>
      <c r="G205" s="15" t="str">
        <f>IF(ISBLANK('1. Index'!$C$13),"-",IF(Tabulka2[[#This Row],[m/ž]]="M",VLOOKUP(Tabulka2[[#This Row],[ročník]],'2. Kategorie'!B:E,3,0),IF(Tabulka2[[#This Row],[m/ž]]="Z",VLOOKUP(Tabulka2[[#This Row],[ročník]],'2. Kategorie'!B:E,4,0),"?")))</f>
        <v>?</v>
      </c>
      <c r="H205" s="11" t="str">
        <f>IF(COUNTIFS([start. č.],Tabulka2[[#This Row],[start. č.]])&gt;1,"duplicita!","ok")</f>
        <v>ok</v>
      </c>
    </row>
    <row r="206" spans="2:8">
      <c r="B206" s="18"/>
      <c r="C206" s="19"/>
      <c r="D206" s="18"/>
      <c r="E206" s="19"/>
      <c r="F206" s="18"/>
      <c r="G206" s="15" t="str">
        <f>IF(ISBLANK('1. Index'!$C$13),"-",IF(Tabulka2[[#This Row],[m/ž]]="M",VLOOKUP(Tabulka2[[#This Row],[ročník]],'2. Kategorie'!B:E,3,0),IF(Tabulka2[[#This Row],[m/ž]]="Z",VLOOKUP(Tabulka2[[#This Row],[ročník]],'2. Kategorie'!B:E,4,0),"?")))</f>
        <v>?</v>
      </c>
      <c r="H206" s="11" t="str">
        <f>IF(COUNTIFS([start. č.],Tabulka2[[#This Row],[start. č.]])&gt;1,"duplicita!","ok")</f>
        <v>ok</v>
      </c>
    </row>
    <row r="207" spans="2:8">
      <c r="B207" s="18"/>
      <c r="C207" s="19"/>
      <c r="D207" s="18"/>
      <c r="E207" s="19"/>
      <c r="F207" s="18"/>
      <c r="G207" s="15" t="str">
        <f>IF(ISBLANK('1. Index'!$C$13),"-",IF(Tabulka2[[#This Row],[m/ž]]="M",VLOOKUP(Tabulka2[[#This Row],[ročník]],'2. Kategorie'!B:E,3,0),IF(Tabulka2[[#This Row],[m/ž]]="Z",VLOOKUP(Tabulka2[[#This Row],[ročník]],'2. Kategorie'!B:E,4,0),"?")))</f>
        <v>?</v>
      </c>
      <c r="H207" s="11" t="str">
        <f>IF(COUNTIFS([start. č.],Tabulka2[[#This Row],[start. č.]])&gt;1,"duplicita!","ok")</f>
        <v>ok</v>
      </c>
    </row>
    <row r="208" spans="2:8">
      <c r="B208" s="18"/>
      <c r="C208" s="19"/>
      <c r="D208" s="18"/>
      <c r="E208" s="19"/>
      <c r="F208" s="18"/>
      <c r="G208" s="15" t="str">
        <f>IF(ISBLANK('1. Index'!$C$13),"-",IF(Tabulka2[[#This Row],[m/ž]]="M",VLOOKUP(Tabulka2[[#This Row],[ročník]],'2. Kategorie'!B:E,3,0),IF(Tabulka2[[#This Row],[m/ž]]="Z",VLOOKUP(Tabulka2[[#This Row],[ročník]],'2. Kategorie'!B:E,4,0),"?")))</f>
        <v>?</v>
      </c>
      <c r="H208" s="11" t="str">
        <f>IF(COUNTIFS([start. č.],Tabulka2[[#This Row],[start. č.]])&gt;1,"duplicita!","ok")</f>
        <v>ok</v>
      </c>
    </row>
    <row r="209" spans="2:8">
      <c r="B209" s="18"/>
      <c r="C209" s="19"/>
      <c r="D209" s="18"/>
      <c r="E209" s="19"/>
      <c r="F209" s="18"/>
      <c r="G209" s="15" t="str">
        <f>IF(ISBLANK('1. Index'!$C$13),"-",IF(Tabulka2[[#This Row],[m/ž]]="M",VLOOKUP(Tabulka2[[#This Row],[ročník]],'2. Kategorie'!B:E,3,0),IF(Tabulka2[[#This Row],[m/ž]]="Z",VLOOKUP(Tabulka2[[#This Row],[ročník]],'2. Kategorie'!B:E,4,0),"?")))</f>
        <v>?</v>
      </c>
      <c r="H209" s="11" t="str">
        <f>IF(COUNTIFS([start. č.],Tabulka2[[#This Row],[start. č.]])&gt;1,"duplicita!","ok")</f>
        <v>ok</v>
      </c>
    </row>
    <row r="210" spans="2:8">
      <c r="B210" s="18"/>
      <c r="C210" s="19"/>
      <c r="D210" s="18"/>
      <c r="E210" s="19"/>
      <c r="F210" s="18"/>
      <c r="G210" s="15" t="str">
        <f>IF(ISBLANK('1. Index'!$C$13),"-",IF(Tabulka2[[#This Row],[m/ž]]="M",VLOOKUP(Tabulka2[[#This Row],[ročník]],'2. Kategorie'!B:E,3,0),IF(Tabulka2[[#This Row],[m/ž]]="Z",VLOOKUP(Tabulka2[[#This Row],[ročník]],'2. Kategorie'!B:E,4,0),"?")))</f>
        <v>?</v>
      </c>
      <c r="H210" s="11" t="str">
        <f>IF(COUNTIFS([start. č.],Tabulka2[[#This Row],[start. č.]])&gt;1,"duplicita!","ok")</f>
        <v>ok</v>
      </c>
    </row>
    <row r="211" spans="2:8">
      <c r="B211" s="18"/>
      <c r="C211" s="19"/>
      <c r="D211" s="18"/>
      <c r="E211" s="19"/>
      <c r="F211" s="18"/>
      <c r="G211" s="15" t="str">
        <f>IF(ISBLANK('1. Index'!$C$13),"-",IF(Tabulka2[[#This Row],[m/ž]]="M",VLOOKUP(Tabulka2[[#This Row],[ročník]],'2. Kategorie'!B:E,3,0),IF(Tabulka2[[#This Row],[m/ž]]="Z",VLOOKUP(Tabulka2[[#This Row],[ročník]],'2. Kategorie'!B:E,4,0),"?")))</f>
        <v>?</v>
      </c>
      <c r="H211" s="11" t="str">
        <f>IF(COUNTIFS([start. č.],Tabulka2[[#This Row],[start. č.]])&gt;1,"duplicita!","ok")</f>
        <v>ok</v>
      </c>
    </row>
    <row r="212" spans="2:8">
      <c r="B212" s="18"/>
      <c r="C212" s="19"/>
      <c r="D212" s="18"/>
      <c r="E212" s="19"/>
      <c r="F212" s="18"/>
      <c r="G212" s="15" t="str">
        <f>IF(ISBLANK('1. Index'!$C$13),"-",IF(Tabulka2[[#This Row],[m/ž]]="M",VLOOKUP(Tabulka2[[#This Row],[ročník]],'2. Kategorie'!B:E,3,0),IF(Tabulka2[[#This Row],[m/ž]]="Z",VLOOKUP(Tabulka2[[#This Row],[ročník]],'2. Kategorie'!B:E,4,0),"?")))</f>
        <v>?</v>
      </c>
      <c r="H212" s="11" t="str">
        <f>IF(COUNTIFS([start. č.],Tabulka2[[#This Row],[start. č.]])&gt;1,"duplicita!","ok")</f>
        <v>ok</v>
      </c>
    </row>
    <row r="213" spans="2:8">
      <c r="B213" s="18"/>
      <c r="C213" s="19"/>
      <c r="D213" s="18"/>
      <c r="E213" s="19"/>
      <c r="F213" s="18"/>
      <c r="G213" s="15" t="str">
        <f>IF(ISBLANK('1. Index'!$C$13),"-",IF(Tabulka2[[#This Row],[m/ž]]="M",VLOOKUP(Tabulka2[[#This Row],[ročník]],'2. Kategorie'!B:E,3,0),IF(Tabulka2[[#This Row],[m/ž]]="Z",VLOOKUP(Tabulka2[[#This Row],[ročník]],'2. Kategorie'!B:E,4,0),"?")))</f>
        <v>?</v>
      </c>
      <c r="H213" s="11" t="str">
        <f>IF(COUNTIFS([start. č.],Tabulka2[[#This Row],[start. č.]])&gt;1,"duplicita!","ok")</f>
        <v>ok</v>
      </c>
    </row>
    <row r="214" spans="2:8">
      <c r="B214" s="18"/>
      <c r="C214" s="19"/>
      <c r="D214" s="18"/>
      <c r="E214" s="19"/>
      <c r="F214" s="18"/>
      <c r="G214" s="15" t="str">
        <f>IF(ISBLANK('1. Index'!$C$13),"-",IF(Tabulka2[[#This Row],[m/ž]]="M",VLOOKUP(Tabulka2[[#This Row],[ročník]],'2. Kategorie'!B:E,3,0),IF(Tabulka2[[#This Row],[m/ž]]="Z",VLOOKUP(Tabulka2[[#This Row],[ročník]],'2. Kategorie'!B:E,4,0),"?")))</f>
        <v>?</v>
      </c>
      <c r="H214" s="11" t="str">
        <f>IF(COUNTIFS([start. č.],Tabulka2[[#This Row],[start. č.]])&gt;1,"duplicita!","ok")</f>
        <v>ok</v>
      </c>
    </row>
    <row r="215" spans="2:8">
      <c r="B215" s="18"/>
      <c r="C215" s="19"/>
      <c r="D215" s="18"/>
      <c r="E215" s="19"/>
      <c r="F215" s="18"/>
      <c r="G215" s="15" t="str">
        <f>IF(ISBLANK('1. Index'!$C$13),"-",IF(Tabulka2[[#This Row],[m/ž]]="M",VLOOKUP(Tabulka2[[#This Row],[ročník]],'2. Kategorie'!B:E,3,0),IF(Tabulka2[[#This Row],[m/ž]]="Z",VLOOKUP(Tabulka2[[#This Row],[ročník]],'2. Kategorie'!B:E,4,0),"?")))</f>
        <v>?</v>
      </c>
      <c r="H215" s="11" t="str">
        <f>IF(COUNTIFS([start. č.],Tabulka2[[#This Row],[start. č.]])&gt;1,"duplicita!","ok")</f>
        <v>ok</v>
      </c>
    </row>
    <row r="216" spans="2:8">
      <c r="B216" s="18"/>
      <c r="C216" s="19"/>
      <c r="D216" s="18"/>
      <c r="E216" s="19"/>
      <c r="F216" s="18"/>
      <c r="G216" s="15" t="str">
        <f>IF(ISBLANK('1. Index'!$C$13),"-",IF(Tabulka2[[#This Row],[m/ž]]="M",VLOOKUP(Tabulka2[[#This Row],[ročník]],'2. Kategorie'!B:E,3,0),IF(Tabulka2[[#This Row],[m/ž]]="Z",VLOOKUP(Tabulka2[[#This Row],[ročník]],'2. Kategorie'!B:E,4,0),"?")))</f>
        <v>?</v>
      </c>
      <c r="H216" s="11" t="str">
        <f>IF(COUNTIFS([start. č.],Tabulka2[[#This Row],[start. č.]])&gt;1,"duplicita!","ok")</f>
        <v>ok</v>
      </c>
    </row>
    <row r="217" spans="2:8">
      <c r="B217" s="18"/>
      <c r="C217" s="19"/>
      <c r="D217" s="18"/>
      <c r="E217" s="19"/>
      <c r="F217" s="18"/>
      <c r="G217" s="15" t="str">
        <f>IF(ISBLANK('1. Index'!$C$13),"-",IF(Tabulka2[[#This Row],[m/ž]]="M",VLOOKUP(Tabulka2[[#This Row],[ročník]],'2. Kategorie'!B:E,3,0),IF(Tabulka2[[#This Row],[m/ž]]="Z",VLOOKUP(Tabulka2[[#This Row],[ročník]],'2. Kategorie'!B:E,4,0),"?")))</f>
        <v>?</v>
      </c>
      <c r="H217" s="11" t="str">
        <f>IF(COUNTIFS([start. č.],Tabulka2[[#This Row],[start. č.]])&gt;1,"duplicita!","ok")</f>
        <v>ok</v>
      </c>
    </row>
    <row r="218" spans="2:8">
      <c r="B218" s="18"/>
      <c r="C218" s="19"/>
      <c r="D218" s="18"/>
      <c r="E218" s="19"/>
      <c r="F218" s="18"/>
      <c r="G218" s="15" t="str">
        <f>IF(ISBLANK('1. Index'!$C$13),"-",IF(Tabulka2[[#This Row],[m/ž]]="M",VLOOKUP(Tabulka2[[#This Row],[ročník]],'2. Kategorie'!B:E,3,0),IF(Tabulka2[[#This Row],[m/ž]]="Z",VLOOKUP(Tabulka2[[#This Row],[ročník]],'2. Kategorie'!B:E,4,0),"?")))</f>
        <v>?</v>
      </c>
      <c r="H218" s="11" t="str">
        <f>IF(COUNTIFS([start. č.],Tabulka2[[#This Row],[start. č.]])&gt;1,"duplicita!","ok")</f>
        <v>ok</v>
      </c>
    </row>
    <row r="219" spans="2:8">
      <c r="B219" s="18"/>
      <c r="C219" s="19"/>
      <c r="D219" s="18"/>
      <c r="E219" s="19"/>
      <c r="F219" s="18"/>
      <c r="G219" s="15" t="str">
        <f>IF(ISBLANK('1. Index'!$C$13),"-",IF(Tabulka2[[#This Row],[m/ž]]="M",VLOOKUP(Tabulka2[[#This Row],[ročník]],'2. Kategorie'!B:E,3,0),IF(Tabulka2[[#This Row],[m/ž]]="Z",VLOOKUP(Tabulka2[[#This Row],[ročník]],'2. Kategorie'!B:E,4,0),"?")))</f>
        <v>?</v>
      </c>
      <c r="H219" s="11" t="str">
        <f>IF(COUNTIFS([start. č.],Tabulka2[[#This Row],[start. č.]])&gt;1,"duplicita!","ok")</f>
        <v>ok</v>
      </c>
    </row>
    <row r="220" spans="2:8">
      <c r="B220" s="18"/>
      <c r="C220" s="19"/>
      <c r="D220" s="18"/>
      <c r="E220" s="19"/>
      <c r="F220" s="18"/>
      <c r="G220" s="15" t="str">
        <f>IF(ISBLANK('1. Index'!$C$13),"-",IF(Tabulka2[[#This Row],[m/ž]]="M",VLOOKUP(Tabulka2[[#This Row],[ročník]],'2. Kategorie'!B:E,3,0),IF(Tabulka2[[#This Row],[m/ž]]="Z",VLOOKUP(Tabulka2[[#This Row],[ročník]],'2. Kategorie'!B:E,4,0),"?")))</f>
        <v>?</v>
      </c>
      <c r="H220" s="11" t="str">
        <f>IF(COUNTIFS([start. č.],Tabulka2[[#This Row],[start. č.]])&gt;1,"duplicita!","ok")</f>
        <v>ok</v>
      </c>
    </row>
    <row r="221" spans="2:8">
      <c r="B221" s="18"/>
      <c r="C221" s="19"/>
      <c r="D221" s="18"/>
      <c r="E221" s="19"/>
      <c r="F221" s="18"/>
      <c r="G221" s="15" t="str">
        <f>IF(ISBLANK('1. Index'!$C$13),"-",IF(Tabulka2[[#This Row],[m/ž]]="M",VLOOKUP(Tabulka2[[#This Row],[ročník]],'2. Kategorie'!B:E,3,0),IF(Tabulka2[[#This Row],[m/ž]]="Z",VLOOKUP(Tabulka2[[#This Row],[ročník]],'2. Kategorie'!B:E,4,0),"?")))</f>
        <v>?</v>
      </c>
      <c r="H221" s="11" t="str">
        <f>IF(COUNTIFS([start. č.],Tabulka2[[#This Row],[start. č.]])&gt;1,"duplicita!","ok")</f>
        <v>ok</v>
      </c>
    </row>
    <row r="222" spans="2:8">
      <c r="B222" s="18"/>
      <c r="C222" s="19"/>
      <c r="D222" s="18"/>
      <c r="E222" s="19"/>
      <c r="F222" s="18"/>
      <c r="G222" s="15" t="str">
        <f>IF(ISBLANK('1. Index'!$C$13),"-",IF(Tabulka2[[#This Row],[m/ž]]="M",VLOOKUP(Tabulka2[[#This Row],[ročník]],'2. Kategorie'!B:E,3,0),IF(Tabulka2[[#This Row],[m/ž]]="Z",VLOOKUP(Tabulka2[[#This Row],[ročník]],'2. Kategorie'!B:E,4,0),"?")))</f>
        <v>?</v>
      </c>
      <c r="H222" s="11" t="str">
        <f>IF(COUNTIFS([start. č.],Tabulka2[[#This Row],[start. č.]])&gt;1,"duplicita!","ok")</f>
        <v>ok</v>
      </c>
    </row>
    <row r="223" spans="2:8">
      <c r="B223" s="18"/>
      <c r="C223" s="19"/>
      <c r="D223" s="18"/>
      <c r="E223" s="19"/>
      <c r="F223" s="18"/>
      <c r="G223" s="15" t="str">
        <f>IF(ISBLANK('1. Index'!$C$13),"-",IF(Tabulka2[[#This Row],[m/ž]]="M",VLOOKUP(Tabulka2[[#This Row],[ročník]],'2. Kategorie'!B:E,3,0),IF(Tabulka2[[#This Row],[m/ž]]="Z",VLOOKUP(Tabulka2[[#This Row],[ročník]],'2. Kategorie'!B:E,4,0),"?")))</f>
        <v>?</v>
      </c>
      <c r="H223" s="11" t="str">
        <f>IF(COUNTIFS([start. č.],Tabulka2[[#This Row],[start. č.]])&gt;1,"duplicita!","ok")</f>
        <v>ok</v>
      </c>
    </row>
    <row r="224" spans="2:8">
      <c r="B224" s="18"/>
      <c r="C224" s="19"/>
      <c r="D224" s="18"/>
      <c r="E224" s="19"/>
      <c r="F224" s="18"/>
      <c r="G224" s="15" t="str">
        <f>IF(ISBLANK('1. Index'!$C$13),"-",IF(Tabulka2[[#This Row],[m/ž]]="M",VLOOKUP(Tabulka2[[#This Row],[ročník]],'2. Kategorie'!B:E,3,0),IF(Tabulka2[[#This Row],[m/ž]]="Z",VLOOKUP(Tabulka2[[#This Row],[ročník]],'2. Kategorie'!B:E,4,0),"?")))</f>
        <v>?</v>
      </c>
      <c r="H224" s="11" t="str">
        <f>IF(COUNTIFS([start. č.],Tabulka2[[#This Row],[start. č.]])&gt;1,"duplicita!","ok")</f>
        <v>ok</v>
      </c>
    </row>
    <row r="225" spans="2:8">
      <c r="B225" s="18"/>
      <c r="C225" s="19"/>
      <c r="D225" s="18"/>
      <c r="E225" s="19"/>
      <c r="F225" s="18"/>
      <c r="G225" s="15" t="str">
        <f>IF(ISBLANK('1. Index'!$C$13),"-",IF(Tabulka2[[#This Row],[m/ž]]="M",VLOOKUP(Tabulka2[[#This Row],[ročník]],'2. Kategorie'!B:E,3,0),IF(Tabulka2[[#This Row],[m/ž]]="Z",VLOOKUP(Tabulka2[[#This Row],[ročník]],'2. Kategorie'!B:E,4,0),"?")))</f>
        <v>?</v>
      </c>
      <c r="H225" s="11" t="str">
        <f>IF(COUNTIFS([start. č.],Tabulka2[[#This Row],[start. č.]])&gt;1,"duplicita!","ok")</f>
        <v>ok</v>
      </c>
    </row>
    <row r="226" spans="2:8">
      <c r="B226" s="18"/>
      <c r="C226" s="19"/>
      <c r="D226" s="18"/>
      <c r="E226" s="19"/>
      <c r="F226" s="18"/>
      <c r="G226" s="15" t="str">
        <f>IF(ISBLANK('1. Index'!$C$13),"-",IF(Tabulka2[[#This Row],[m/ž]]="M",VLOOKUP(Tabulka2[[#This Row],[ročník]],'2. Kategorie'!B:E,3,0),IF(Tabulka2[[#This Row],[m/ž]]="Z",VLOOKUP(Tabulka2[[#This Row],[ročník]],'2. Kategorie'!B:E,4,0),"?")))</f>
        <v>?</v>
      </c>
      <c r="H226" s="11" t="str">
        <f>IF(COUNTIFS([start. č.],Tabulka2[[#This Row],[start. č.]])&gt;1,"duplicita!","ok")</f>
        <v>ok</v>
      </c>
    </row>
    <row r="227" spans="2:8">
      <c r="B227" s="18"/>
      <c r="C227" s="19"/>
      <c r="D227" s="18"/>
      <c r="E227" s="19"/>
      <c r="F227" s="18"/>
      <c r="G227" s="15" t="str">
        <f>IF(ISBLANK('1. Index'!$C$13),"-",IF(Tabulka2[[#This Row],[m/ž]]="M",VLOOKUP(Tabulka2[[#This Row],[ročník]],'2. Kategorie'!B:E,3,0),IF(Tabulka2[[#This Row],[m/ž]]="Z",VLOOKUP(Tabulka2[[#This Row],[ročník]],'2. Kategorie'!B:E,4,0),"?")))</f>
        <v>?</v>
      </c>
      <c r="H227" s="11" t="str">
        <f>IF(COUNTIFS([start. č.],Tabulka2[[#This Row],[start. č.]])&gt;1,"duplicita!","ok")</f>
        <v>ok</v>
      </c>
    </row>
    <row r="228" spans="2:8">
      <c r="B228" s="18"/>
      <c r="C228" s="19"/>
      <c r="D228" s="18"/>
      <c r="E228" s="19"/>
      <c r="F228" s="18"/>
      <c r="G228" s="15" t="str">
        <f>IF(ISBLANK('1. Index'!$C$13),"-",IF(Tabulka2[[#This Row],[m/ž]]="M",VLOOKUP(Tabulka2[[#This Row],[ročník]],'2. Kategorie'!B:E,3,0),IF(Tabulka2[[#This Row],[m/ž]]="Z",VLOOKUP(Tabulka2[[#This Row],[ročník]],'2. Kategorie'!B:E,4,0),"?")))</f>
        <v>?</v>
      </c>
      <c r="H228" s="11" t="str">
        <f>IF(COUNTIFS([start. č.],Tabulka2[[#This Row],[start. č.]])&gt;1,"duplicita!","ok")</f>
        <v>ok</v>
      </c>
    </row>
    <row r="229" spans="2:8">
      <c r="B229" s="18"/>
      <c r="C229" s="19"/>
      <c r="D229" s="18"/>
      <c r="E229" s="19"/>
      <c r="F229" s="18"/>
      <c r="G229" s="15" t="str">
        <f>IF(ISBLANK('1. Index'!$C$13),"-",IF(Tabulka2[[#This Row],[m/ž]]="M",VLOOKUP(Tabulka2[[#This Row],[ročník]],'2. Kategorie'!B:E,3,0),IF(Tabulka2[[#This Row],[m/ž]]="Z",VLOOKUP(Tabulka2[[#This Row],[ročník]],'2. Kategorie'!B:E,4,0),"?")))</f>
        <v>?</v>
      </c>
      <c r="H229" s="11" t="str">
        <f>IF(COUNTIFS([start. č.],Tabulka2[[#This Row],[start. č.]])&gt;1,"duplicita!","ok")</f>
        <v>ok</v>
      </c>
    </row>
    <row r="230" spans="2:8">
      <c r="B230" s="18"/>
      <c r="C230" s="19"/>
      <c r="D230" s="18"/>
      <c r="E230" s="19"/>
      <c r="F230" s="18"/>
      <c r="G230" s="15" t="str">
        <f>IF(ISBLANK('1. Index'!$C$13),"-",IF(Tabulka2[[#This Row],[m/ž]]="M",VLOOKUP(Tabulka2[[#This Row],[ročník]],'2. Kategorie'!B:E,3,0),IF(Tabulka2[[#This Row],[m/ž]]="Z",VLOOKUP(Tabulka2[[#This Row],[ročník]],'2. Kategorie'!B:E,4,0),"?")))</f>
        <v>?</v>
      </c>
      <c r="H230" s="11" t="str">
        <f>IF(COUNTIFS([start. č.],Tabulka2[[#This Row],[start. č.]])&gt;1,"duplicita!","ok")</f>
        <v>ok</v>
      </c>
    </row>
    <row r="231" spans="2:8">
      <c r="B231" s="18"/>
      <c r="C231" s="19"/>
      <c r="D231" s="18"/>
      <c r="E231" s="19"/>
      <c r="F231" s="18"/>
      <c r="G231" s="15" t="str">
        <f>IF(ISBLANK('1. Index'!$C$13),"-",IF(Tabulka2[[#This Row],[m/ž]]="M",VLOOKUP(Tabulka2[[#This Row],[ročník]],'2. Kategorie'!B:E,3,0),IF(Tabulka2[[#This Row],[m/ž]]="Z",VLOOKUP(Tabulka2[[#This Row],[ročník]],'2. Kategorie'!B:E,4,0),"?")))</f>
        <v>?</v>
      </c>
      <c r="H231" s="11" t="str">
        <f>IF(COUNTIFS([start. č.],Tabulka2[[#This Row],[start. č.]])&gt;1,"duplicita!","ok")</f>
        <v>ok</v>
      </c>
    </row>
    <row r="232" spans="2:8">
      <c r="B232" s="18"/>
      <c r="C232" s="19"/>
      <c r="D232" s="18"/>
      <c r="E232" s="19"/>
      <c r="F232" s="18"/>
      <c r="G232" s="15" t="str">
        <f>IF(ISBLANK('1. Index'!$C$13),"-",IF(Tabulka2[[#This Row],[m/ž]]="M",VLOOKUP(Tabulka2[[#This Row],[ročník]],'2. Kategorie'!B:E,3,0),IF(Tabulka2[[#This Row],[m/ž]]="Z",VLOOKUP(Tabulka2[[#This Row],[ročník]],'2. Kategorie'!B:E,4,0),"?")))</f>
        <v>?</v>
      </c>
      <c r="H232" s="11" t="str">
        <f>IF(COUNTIFS([start. č.],Tabulka2[[#This Row],[start. č.]])&gt;1,"duplicita!","ok")</f>
        <v>ok</v>
      </c>
    </row>
    <row r="233" spans="2:8">
      <c r="B233" s="18"/>
      <c r="C233" s="19"/>
      <c r="D233" s="18"/>
      <c r="E233" s="19"/>
      <c r="F233" s="18"/>
      <c r="G233" s="15" t="str">
        <f>IF(ISBLANK('1. Index'!$C$13),"-",IF(Tabulka2[[#This Row],[m/ž]]="M",VLOOKUP(Tabulka2[[#This Row],[ročník]],'2. Kategorie'!B:E,3,0),IF(Tabulka2[[#This Row],[m/ž]]="Z",VLOOKUP(Tabulka2[[#This Row],[ročník]],'2. Kategorie'!B:E,4,0),"?")))</f>
        <v>?</v>
      </c>
      <c r="H233" s="11" t="str">
        <f>IF(COUNTIFS([start. č.],Tabulka2[[#This Row],[start. č.]])&gt;1,"duplicita!","ok")</f>
        <v>ok</v>
      </c>
    </row>
    <row r="234" spans="2:8">
      <c r="B234" s="18"/>
      <c r="C234" s="19"/>
      <c r="D234" s="18"/>
      <c r="E234" s="19"/>
      <c r="F234" s="18"/>
      <c r="G234" s="15" t="str">
        <f>IF(ISBLANK('1. Index'!$C$13),"-",IF(Tabulka2[[#This Row],[m/ž]]="M",VLOOKUP(Tabulka2[[#This Row],[ročník]],'2. Kategorie'!B:E,3,0),IF(Tabulka2[[#This Row],[m/ž]]="Z",VLOOKUP(Tabulka2[[#This Row],[ročník]],'2. Kategorie'!B:E,4,0),"?")))</f>
        <v>?</v>
      </c>
      <c r="H234" s="11" t="str">
        <f>IF(COUNTIFS([start. č.],Tabulka2[[#This Row],[start. č.]])&gt;1,"duplicita!","ok")</f>
        <v>ok</v>
      </c>
    </row>
    <row r="235" spans="2:8">
      <c r="B235" s="18"/>
      <c r="C235" s="19"/>
      <c r="D235" s="18"/>
      <c r="E235" s="19"/>
      <c r="F235" s="18"/>
      <c r="G235" s="15" t="str">
        <f>IF(ISBLANK('1. Index'!$C$13),"-",IF(Tabulka2[[#This Row],[m/ž]]="M",VLOOKUP(Tabulka2[[#This Row],[ročník]],'2. Kategorie'!B:E,3,0),IF(Tabulka2[[#This Row],[m/ž]]="Z",VLOOKUP(Tabulka2[[#This Row],[ročník]],'2. Kategorie'!B:E,4,0),"?")))</f>
        <v>?</v>
      </c>
      <c r="H235" s="11" t="str">
        <f>IF(COUNTIFS([start. č.],Tabulka2[[#This Row],[start. č.]])&gt;1,"duplicita!","ok")</f>
        <v>ok</v>
      </c>
    </row>
    <row r="236" spans="2:8">
      <c r="B236" s="18"/>
      <c r="C236" s="19"/>
      <c r="D236" s="18"/>
      <c r="E236" s="19"/>
      <c r="F236" s="18"/>
      <c r="G236" s="15" t="str">
        <f>IF(ISBLANK('1. Index'!$C$13),"-",IF(Tabulka2[[#This Row],[m/ž]]="M",VLOOKUP(Tabulka2[[#This Row],[ročník]],'2. Kategorie'!B:E,3,0),IF(Tabulka2[[#This Row],[m/ž]]="Z",VLOOKUP(Tabulka2[[#This Row],[ročník]],'2. Kategorie'!B:E,4,0),"?")))</f>
        <v>?</v>
      </c>
      <c r="H236" s="11" t="str">
        <f>IF(COUNTIFS([start. č.],Tabulka2[[#This Row],[start. č.]])&gt;1,"duplicita!","ok")</f>
        <v>ok</v>
      </c>
    </row>
    <row r="237" spans="2:8">
      <c r="B237" s="18"/>
      <c r="C237" s="19"/>
      <c r="D237" s="18"/>
      <c r="E237" s="19"/>
      <c r="F237" s="18"/>
      <c r="G237" s="15" t="str">
        <f>IF(ISBLANK('1. Index'!$C$13),"-",IF(Tabulka2[[#This Row],[m/ž]]="M",VLOOKUP(Tabulka2[[#This Row],[ročník]],'2. Kategorie'!B:E,3,0),IF(Tabulka2[[#This Row],[m/ž]]="Z",VLOOKUP(Tabulka2[[#This Row],[ročník]],'2. Kategorie'!B:E,4,0),"?")))</f>
        <v>?</v>
      </c>
      <c r="H237" s="11" t="str">
        <f>IF(COUNTIFS([start. č.],Tabulka2[[#This Row],[start. č.]])&gt;1,"duplicita!","ok")</f>
        <v>ok</v>
      </c>
    </row>
    <row r="238" spans="2:8">
      <c r="B238" s="18"/>
      <c r="C238" s="19"/>
      <c r="D238" s="18"/>
      <c r="E238" s="19"/>
      <c r="F238" s="18"/>
      <c r="G238" s="15" t="str">
        <f>IF(ISBLANK('1. Index'!$C$13),"-",IF(Tabulka2[[#This Row],[m/ž]]="M",VLOOKUP(Tabulka2[[#This Row],[ročník]],'2. Kategorie'!B:E,3,0),IF(Tabulka2[[#This Row],[m/ž]]="Z",VLOOKUP(Tabulka2[[#This Row],[ročník]],'2. Kategorie'!B:E,4,0),"?")))</f>
        <v>?</v>
      </c>
      <c r="H238" s="11" t="str">
        <f>IF(COUNTIFS([start. č.],Tabulka2[[#This Row],[start. č.]])&gt;1,"duplicita!","ok")</f>
        <v>ok</v>
      </c>
    </row>
    <row r="239" spans="2:8">
      <c r="B239" s="18"/>
      <c r="C239" s="19"/>
      <c r="D239" s="18"/>
      <c r="E239" s="19"/>
      <c r="F239" s="18"/>
      <c r="G239" s="15" t="str">
        <f>IF(ISBLANK('1. Index'!$C$13),"-",IF(Tabulka2[[#This Row],[m/ž]]="M",VLOOKUP(Tabulka2[[#This Row],[ročník]],'2. Kategorie'!B:E,3,0),IF(Tabulka2[[#This Row],[m/ž]]="Z",VLOOKUP(Tabulka2[[#This Row],[ročník]],'2. Kategorie'!B:E,4,0),"?")))</f>
        <v>?</v>
      </c>
      <c r="H239" s="11" t="str">
        <f>IF(COUNTIFS([start. č.],Tabulka2[[#This Row],[start. č.]])&gt;1,"duplicita!","ok")</f>
        <v>ok</v>
      </c>
    </row>
    <row r="240" spans="2:8">
      <c r="B240" s="18"/>
      <c r="C240" s="19"/>
      <c r="D240" s="18"/>
      <c r="E240" s="19"/>
      <c r="F240" s="18"/>
      <c r="G240" s="15" t="str">
        <f>IF(ISBLANK('1. Index'!$C$13),"-",IF(Tabulka2[[#This Row],[m/ž]]="M",VLOOKUP(Tabulka2[[#This Row],[ročník]],'2. Kategorie'!B:E,3,0),IF(Tabulka2[[#This Row],[m/ž]]="Z",VLOOKUP(Tabulka2[[#This Row],[ročník]],'2. Kategorie'!B:E,4,0),"?")))</f>
        <v>?</v>
      </c>
      <c r="H240" s="11" t="str">
        <f>IF(COUNTIFS([start. č.],Tabulka2[[#This Row],[start. č.]])&gt;1,"duplicita!","ok")</f>
        <v>ok</v>
      </c>
    </row>
    <row r="241" spans="2:8">
      <c r="B241" s="18"/>
      <c r="C241" s="19"/>
      <c r="D241" s="18"/>
      <c r="E241" s="19"/>
      <c r="F241" s="18"/>
      <c r="G241" s="15" t="str">
        <f>IF(ISBLANK('1. Index'!$C$13),"-",IF(Tabulka2[[#This Row],[m/ž]]="M",VLOOKUP(Tabulka2[[#This Row],[ročník]],'2. Kategorie'!B:E,3,0),IF(Tabulka2[[#This Row],[m/ž]]="Z",VLOOKUP(Tabulka2[[#This Row],[ročník]],'2. Kategorie'!B:E,4,0),"?")))</f>
        <v>?</v>
      </c>
      <c r="H241" s="11" t="str">
        <f>IF(COUNTIFS([start. č.],Tabulka2[[#This Row],[start. č.]])&gt;1,"duplicita!","ok")</f>
        <v>ok</v>
      </c>
    </row>
    <row r="242" spans="2:8">
      <c r="B242" s="18"/>
      <c r="C242" s="19"/>
      <c r="D242" s="18"/>
      <c r="E242" s="19"/>
      <c r="F242" s="18"/>
      <c r="G242" s="15" t="str">
        <f>IF(ISBLANK('1. Index'!$C$13),"-",IF(Tabulka2[[#This Row],[m/ž]]="M",VLOOKUP(Tabulka2[[#This Row],[ročník]],'2. Kategorie'!B:E,3,0),IF(Tabulka2[[#This Row],[m/ž]]="Z",VLOOKUP(Tabulka2[[#This Row],[ročník]],'2. Kategorie'!B:E,4,0),"?")))</f>
        <v>?</v>
      </c>
      <c r="H242" s="11" t="str">
        <f>IF(COUNTIFS([start. č.],Tabulka2[[#This Row],[start. č.]])&gt;1,"duplicita!","ok")</f>
        <v>ok</v>
      </c>
    </row>
    <row r="243" spans="2:8">
      <c r="B243" s="18"/>
      <c r="C243" s="19"/>
      <c r="D243" s="18"/>
      <c r="E243" s="19"/>
      <c r="F243" s="18"/>
      <c r="G243" s="15" t="str">
        <f>IF(ISBLANK('1. Index'!$C$13),"-",IF(Tabulka2[[#This Row],[m/ž]]="M",VLOOKUP(Tabulka2[[#This Row],[ročník]],'2. Kategorie'!B:E,3,0),IF(Tabulka2[[#This Row],[m/ž]]="Z",VLOOKUP(Tabulka2[[#This Row],[ročník]],'2. Kategorie'!B:E,4,0),"?")))</f>
        <v>?</v>
      </c>
      <c r="H243" s="11" t="str">
        <f>IF(COUNTIFS([start. č.],Tabulka2[[#This Row],[start. č.]])&gt;1,"duplicita!","ok")</f>
        <v>ok</v>
      </c>
    </row>
    <row r="244" spans="2:8">
      <c r="B244" s="18"/>
      <c r="C244" s="19"/>
      <c r="D244" s="18"/>
      <c r="E244" s="19"/>
      <c r="F244" s="18"/>
      <c r="G244" s="15" t="str">
        <f>IF(ISBLANK('1. Index'!$C$13),"-",IF(Tabulka2[[#This Row],[m/ž]]="M",VLOOKUP(Tabulka2[[#This Row],[ročník]],'2. Kategorie'!B:E,3,0),IF(Tabulka2[[#This Row],[m/ž]]="Z",VLOOKUP(Tabulka2[[#This Row],[ročník]],'2. Kategorie'!B:E,4,0),"?")))</f>
        <v>?</v>
      </c>
      <c r="H244" s="11" t="str">
        <f>IF(COUNTIFS([start. č.],Tabulka2[[#This Row],[start. č.]])&gt;1,"duplicita!","ok")</f>
        <v>ok</v>
      </c>
    </row>
    <row r="245" spans="2:8">
      <c r="B245" s="18"/>
      <c r="C245" s="19"/>
      <c r="D245" s="18"/>
      <c r="E245" s="19"/>
      <c r="F245" s="18"/>
      <c r="G245" s="15" t="str">
        <f>IF(ISBLANK('1. Index'!$C$13),"-",IF(Tabulka2[[#This Row],[m/ž]]="M",VLOOKUP(Tabulka2[[#This Row],[ročník]],'2. Kategorie'!B:E,3,0),IF(Tabulka2[[#This Row],[m/ž]]="Z",VLOOKUP(Tabulka2[[#This Row],[ročník]],'2. Kategorie'!B:E,4,0),"?")))</f>
        <v>?</v>
      </c>
      <c r="H245" s="11" t="str">
        <f>IF(COUNTIFS([start. č.],Tabulka2[[#This Row],[start. č.]])&gt;1,"duplicita!","ok")</f>
        <v>ok</v>
      </c>
    </row>
    <row r="246" spans="2:8">
      <c r="B246" s="18"/>
      <c r="C246" s="19"/>
      <c r="D246" s="18"/>
      <c r="E246" s="19"/>
      <c r="F246" s="18"/>
      <c r="G246" s="15" t="str">
        <f>IF(ISBLANK('1. Index'!$C$13),"-",IF(Tabulka2[[#This Row],[m/ž]]="M",VLOOKUP(Tabulka2[[#This Row],[ročník]],'2. Kategorie'!B:E,3,0),IF(Tabulka2[[#This Row],[m/ž]]="Z",VLOOKUP(Tabulka2[[#This Row],[ročník]],'2. Kategorie'!B:E,4,0),"?")))</f>
        <v>?</v>
      </c>
      <c r="H246" s="11" t="str">
        <f>IF(COUNTIFS([start. č.],Tabulka2[[#This Row],[start. č.]])&gt;1,"duplicita!","ok")</f>
        <v>ok</v>
      </c>
    </row>
    <row r="247" spans="2:8">
      <c r="B247" s="18"/>
      <c r="C247" s="19"/>
      <c r="D247" s="18"/>
      <c r="E247" s="19"/>
      <c r="F247" s="18"/>
      <c r="G247" s="15" t="str">
        <f>IF(ISBLANK('1. Index'!$C$13),"-",IF(Tabulka2[[#This Row],[m/ž]]="M",VLOOKUP(Tabulka2[[#This Row],[ročník]],'2. Kategorie'!B:E,3,0),IF(Tabulka2[[#This Row],[m/ž]]="Z",VLOOKUP(Tabulka2[[#This Row],[ročník]],'2. Kategorie'!B:E,4,0),"?")))</f>
        <v>?</v>
      </c>
      <c r="H247" s="11" t="str">
        <f>IF(COUNTIFS([start. č.],Tabulka2[[#This Row],[start. č.]])&gt;1,"duplicita!","ok")</f>
        <v>ok</v>
      </c>
    </row>
    <row r="248" spans="2:8">
      <c r="B248" s="18"/>
      <c r="C248" s="19"/>
      <c r="D248" s="18"/>
      <c r="E248" s="19"/>
      <c r="F248" s="18"/>
      <c r="G248" s="15" t="str">
        <f>IF(ISBLANK('1. Index'!$C$13),"-",IF(Tabulka2[[#This Row],[m/ž]]="M",VLOOKUP(Tabulka2[[#This Row],[ročník]],'2. Kategorie'!B:E,3,0),IF(Tabulka2[[#This Row],[m/ž]]="Z",VLOOKUP(Tabulka2[[#This Row],[ročník]],'2. Kategorie'!B:E,4,0),"?")))</f>
        <v>?</v>
      </c>
      <c r="H248" s="11" t="str">
        <f>IF(COUNTIFS([start. č.],Tabulka2[[#This Row],[start. č.]])&gt;1,"duplicita!","ok")</f>
        <v>ok</v>
      </c>
    </row>
    <row r="249" spans="2:8">
      <c r="B249" s="18"/>
      <c r="C249" s="19"/>
      <c r="D249" s="18"/>
      <c r="E249" s="19"/>
      <c r="F249" s="18"/>
      <c r="G249" s="15" t="str">
        <f>IF(ISBLANK('1. Index'!$C$13),"-",IF(Tabulka2[[#This Row],[m/ž]]="M",VLOOKUP(Tabulka2[[#This Row],[ročník]],'2. Kategorie'!B:E,3,0),IF(Tabulka2[[#This Row],[m/ž]]="Z",VLOOKUP(Tabulka2[[#This Row],[ročník]],'2. Kategorie'!B:E,4,0),"?")))</f>
        <v>?</v>
      </c>
      <c r="H249" s="11" t="str">
        <f>IF(COUNTIFS([start. č.],Tabulka2[[#This Row],[start. č.]])&gt;1,"duplicita!","ok")</f>
        <v>ok</v>
      </c>
    </row>
    <row r="250" spans="2:8">
      <c r="B250" s="18"/>
      <c r="C250" s="19"/>
      <c r="D250" s="18"/>
      <c r="E250" s="19"/>
      <c r="F250" s="18"/>
      <c r="G250" s="15" t="str">
        <f>IF(ISBLANK('1. Index'!$C$13),"-",IF(Tabulka2[[#This Row],[m/ž]]="M",VLOOKUP(Tabulka2[[#This Row],[ročník]],'2. Kategorie'!B:E,3,0),IF(Tabulka2[[#This Row],[m/ž]]="Z",VLOOKUP(Tabulka2[[#This Row],[ročník]],'2. Kategorie'!B:E,4,0),"?")))</f>
        <v>?</v>
      </c>
      <c r="H250" s="11" t="str">
        <f>IF(COUNTIFS([start. č.],Tabulka2[[#This Row],[start. č.]])&gt;1,"duplicita!","ok")</f>
        <v>ok</v>
      </c>
    </row>
    <row r="251" spans="2:8">
      <c r="B251" s="18"/>
      <c r="C251" s="19"/>
      <c r="D251" s="18"/>
      <c r="E251" s="19"/>
      <c r="F251" s="18"/>
      <c r="G251" s="15" t="str">
        <f>IF(ISBLANK('1. Index'!$C$13),"-",IF(Tabulka2[[#This Row],[m/ž]]="M",VLOOKUP(Tabulka2[[#This Row],[ročník]],'2. Kategorie'!B:E,3,0),IF(Tabulka2[[#This Row],[m/ž]]="Z",VLOOKUP(Tabulka2[[#This Row],[ročník]],'2. Kategorie'!B:E,4,0),"?")))</f>
        <v>?</v>
      </c>
      <c r="H251" s="11" t="str">
        <f>IF(COUNTIFS([start. č.],Tabulka2[[#This Row],[start. č.]])&gt;1,"duplicita!","ok")</f>
        <v>ok</v>
      </c>
    </row>
    <row r="252" spans="2:8">
      <c r="B252" s="18"/>
      <c r="C252" s="19"/>
      <c r="D252" s="18"/>
      <c r="E252" s="19"/>
      <c r="F252" s="18"/>
      <c r="G252" s="15" t="str">
        <f>IF(ISBLANK('1. Index'!$C$13),"-",IF(Tabulka2[[#This Row],[m/ž]]="M",VLOOKUP(Tabulka2[[#This Row],[ročník]],'2. Kategorie'!B:E,3,0),IF(Tabulka2[[#This Row],[m/ž]]="Z",VLOOKUP(Tabulka2[[#This Row],[ročník]],'2. Kategorie'!B:E,4,0),"?")))</f>
        <v>?</v>
      </c>
      <c r="H252" s="11" t="str">
        <f>IF(COUNTIFS([start. č.],Tabulka2[[#This Row],[start. č.]])&gt;1,"duplicita!","ok")</f>
        <v>ok</v>
      </c>
    </row>
    <row r="253" spans="2:8">
      <c r="B253" s="18"/>
      <c r="C253" s="19"/>
      <c r="D253" s="18"/>
      <c r="E253" s="19"/>
      <c r="F253" s="18"/>
      <c r="G253" s="15" t="str">
        <f>IF(ISBLANK('1. Index'!$C$13),"-",IF(Tabulka2[[#This Row],[m/ž]]="M",VLOOKUP(Tabulka2[[#This Row],[ročník]],'2. Kategorie'!B:E,3,0),IF(Tabulka2[[#This Row],[m/ž]]="Z",VLOOKUP(Tabulka2[[#This Row],[ročník]],'2. Kategorie'!B:E,4,0),"?")))</f>
        <v>?</v>
      </c>
      <c r="H253" s="11" t="str">
        <f>IF(COUNTIFS([start. č.],Tabulka2[[#This Row],[start. č.]])&gt;1,"duplicita!","ok")</f>
        <v>ok</v>
      </c>
    </row>
    <row r="254" spans="2:8">
      <c r="B254" s="18"/>
      <c r="C254" s="19"/>
      <c r="D254" s="18"/>
      <c r="E254" s="19"/>
      <c r="F254" s="18"/>
      <c r="G254" s="15" t="str">
        <f>IF(ISBLANK('1. Index'!$C$13),"-",IF(Tabulka2[[#This Row],[m/ž]]="M",VLOOKUP(Tabulka2[[#This Row],[ročník]],'2. Kategorie'!B:E,3,0),IF(Tabulka2[[#This Row],[m/ž]]="Z",VLOOKUP(Tabulka2[[#This Row],[ročník]],'2. Kategorie'!B:E,4,0),"?")))</f>
        <v>?</v>
      </c>
      <c r="H254" s="11" t="str">
        <f>IF(COUNTIFS([start. č.],Tabulka2[[#This Row],[start. č.]])&gt;1,"duplicita!","ok")</f>
        <v>ok</v>
      </c>
    </row>
    <row r="255" spans="2:8">
      <c r="B255" s="18"/>
      <c r="C255" s="19"/>
      <c r="D255" s="18"/>
      <c r="E255" s="19"/>
      <c r="F255" s="18"/>
      <c r="G255" s="15" t="str">
        <f>IF(ISBLANK('1. Index'!$C$13),"-",IF(Tabulka2[[#This Row],[m/ž]]="M",VLOOKUP(Tabulka2[[#This Row],[ročník]],'2. Kategorie'!B:E,3,0),IF(Tabulka2[[#This Row],[m/ž]]="Z",VLOOKUP(Tabulka2[[#This Row],[ročník]],'2. Kategorie'!B:E,4,0),"?")))</f>
        <v>?</v>
      </c>
      <c r="H255" s="11" t="str">
        <f>IF(COUNTIFS([start. č.],Tabulka2[[#This Row],[start. č.]])&gt;1,"duplicita!","ok")</f>
        <v>ok</v>
      </c>
    </row>
    <row r="256" spans="2:8">
      <c r="B256" s="18"/>
      <c r="C256" s="19"/>
      <c r="D256" s="18"/>
      <c r="E256" s="19"/>
      <c r="F256" s="18"/>
      <c r="G256" s="15" t="str">
        <f>IF(ISBLANK('1. Index'!$C$13),"-",IF(Tabulka2[[#This Row],[m/ž]]="M",VLOOKUP(Tabulka2[[#This Row],[ročník]],'2. Kategorie'!B:E,3,0),IF(Tabulka2[[#This Row],[m/ž]]="Z",VLOOKUP(Tabulka2[[#This Row],[ročník]],'2. Kategorie'!B:E,4,0),"?")))</f>
        <v>?</v>
      </c>
      <c r="H256" s="11" t="str">
        <f>IF(COUNTIFS([start. č.],Tabulka2[[#This Row],[start. č.]])&gt;1,"duplicita!","ok")</f>
        <v>ok</v>
      </c>
    </row>
    <row r="257" spans="2:8">
      <c r="B257" s="18"/>
      <c r="C257" s="19"/>
      <c r="D257" s="18"/>
      <c r="E257" s="19"/>
      <c r="F257" s="18"/>
      <c r="G257" s="15" t="str">
        <f>IF(ISBLANK('1. Index'!$C$13),"-",IF(Tabulka2[[#This Row],[m/ž]]="M",VLOOKUP(Tabulka2[[#This Row],[ročník]],'2. Kategorie'!B:E,3,0),IF(Tabulka2[[#This Row],[m/ž]]="Z",VLOOKUP(Tabulka2[[#This Row],[ročník]],'2. Kategorie'!B:E,4,0),"?")))</f>
        <v>?</v>
      </c>
      <c r="H257" s="11" t="str">
        <f>IF(COUNTIFS([start. č.],Tabulka2[[#This Row],[start. č.]])&gt;1,"duplicita!","ok")</f>
        <v>ok</v>
      </c>
    </row>
    <row r="258" spans="2:8">
      <c r="B258" s="18"/>
      <c r="C258" s="19"/>
      <c r="D258" s="18"/>
      <c r="E258" s="19"/>
      <c r="F258" s="18"/>
      <c r="G258" s="15" t="str">
        <f>IF(ISBLANK('1. Index'!$C$13),"-",IF(Tabulka2[[#This Row],[m/ž]]="M",VLOOKUP(Tabulka2[[#This Row],[ročník]],'2. Kategorie'!B:E,3,0),IF(Tabulka2[[#This Row],[m/ž]]="Z",VLOOKUP(Tabulka2[[#This Row],[ročník]],'2. Kategorie'!B:E,4,0),"?")))</f>
        <v>?</v>
      </c>
      <c r="H258" s="11" t="str">
        <f>IF(COUNTIFS([start. č.],Tabulka2[[#This Row],[start. č.]])&gt;1,"duplicita!","ok")</f>
        <v>ok</v>
      </c>
    </row>
    <row r="259" spans="2:8">
      <c r="B259" s="18"/>
      <c r="C259" s="19"/>
      <c r="D259" s="18"/>
      <c r="E259" s="19"/>
      <c r="F259" s="18"/>
      <c r="G259" s="15" t="str">
        <f>IF(ISBLANK('1. Index'!$C$13),"-",IF(Tabulka2[[#This Row],[m/ž]]="M",VLOOKUP(Tabulka2[[#This Row],[ročník]],'2. Kategorie'!B:E,3,0),IF(Tabulka2[[#This Row],[m/ž]]="Z",VLOOKUP(Tabulka2[[#This Row],[ročník]],'2. Kategorie'!B:E,4,0),"?")))</f>
        <v>?</v>
      </c>
      <c r="H259" s="11" t="str">
        <f>IF(COUNTIFS([start. č.],Tabulka2[[#This Row],[start. č.]])&gt;1,"duplicita!","ok")</f>
        <v>ok</v>
      </c>
    </row>
    <row r="260" spans="2:8">
      <c r="B260" s="18"/>
      <c r="C260" s="19"/>
      <c r="D260" s="18"/>
      <c r="E260" s="19"/>
      <c r="F260" s="18"/>
      <c r="G260" s="15" t="str">
        <f>IF(ISBLANK('1. Index'!$C$13),"-",IF(Tabulka2[[#This Row],[m/ž]]="M",VLOOKUP(Tabulka2[[#This Row],[ročník]],'2. Kategorie'!B:E,3,0),IF(Tabulka2[[#This Row],[m/ž]]="Z",VLOOKUP(Tabulka2[[#This Row],[ročník]],'2. Kategorie'!B:E,4,0),"?")))</f>
        <v>?</v>
      </c>
      <c r="H260" s="11" t="str">
        <f>IF(COUNTIFS([start. č.],Tabulka2[[#This Row],[start. č.]])&gt;1,"duplicita!","ok")</f>
        <v>ok</v>
      </c>
    </row>
    <row r="261" spans="2:8">
      <c r="B261" s="18"/>
      <c r="C261" s="19"/>
      <c r="D261" s="18"/>
      <c r="E261" s="19"/>
      <c r="F261" s="18"/>
      <c r="G261" s="15" t="str">
        <f>IF(ISBLANK('1. Index'!$C$13),"-",IF(Tabulka2[[#This Row],[m/ž]]="M",VLOOKUP(Tabulka2[[#This Row],[ročník]],'2. Kategorie'!B:E,3,0),IF(Tabulka2[[#This Row],[m/ž]]="Z",VLOOKUP(Tabulka2[[#This Row],[ročník]],'2. Kategorie'!B:E,4,0),"?")))</f>
        <v>?</v>
      </c>
      <c r="H261" s="11" t="str">
        <f>IF(COUNTIFS([start. č.],Tabulka2[[#This Row],[start. č.]])&gt;1,"duplicita!","ok")</f>
        <v>ok</v>
      </c>
    </row>
    <row r="262" spans="2:8">
      <c r="B262" s="18"/>
      <c r="C262" s="19"/>
      <c r="D262" s="18"/>
      <c r="E262" s="19"/>
      <c r="F262" s="18"/>
      <c r="G262" s="15" t="str">
        <f>IF(ISBLANK('1. Index'!$C$13),"-",IF(Tabulka2[[#This Row],[m/ž]]="M",VLOOKUP(Tabulka2[[#This Row],[ročník]],'2. Kategorie'!B:E,3,0),IF(Tabulka2[[#This Row],[m/ž]]="Z",VLOOKUP(Tabulka2[[#This Row],[ročník]],'2. Kategorie'!B:E,4,0),"?")))</f>
        <v>?</v>
      </c>
      <c r="H262" s="11" t="str">
        <f>IF(COUNTIFS([start. č.],Tabulka2[[#This Row],[start. č.]])&gt;1,"duplicita!","ok")</f>
        <v>ok</v>
      </c>
    </row>
    <row r="263" spans="2:8">
      <c r="B263" s="18"/>
      <c r="C263" s="19"/>
      <c r="D263" s="18"/>
      <c r="E263" s="19"/>
      <c r="F263" s="18"/>
      <c r="G263" s="15" t="str">
        <f>IF(ISBLANK('1. Index'!$C$13),"-",IF(Tabulka2[[#This Row],[m/ž]]="M",VLOOKUP(Tabulka2[[#This Row],[ročník]],'2. Kategorie'!B:E,3,0),IF(Tabulka2[[#This Row],[m/ž]]="Z",VLOOKUP(Tabulka2[[#This Row],[ročník]],'2. Kategorie'!B:E,4,0),"?")))</f>
        <v>?</v>
      </c>
      <c r="H263" s="11" t="str">
        <f>IF(COUNTIFS([start. č.],Tabulka2[[#This Row],[start. č.]])&gt;1,"duplicita!","ok")</f>
        <v>ok</v>
      </c>
    </row>
    <row r="264" spans="2:8">
      <c r="B264" s="18"/>
      <c r="C264" s="19"/>
      <c r="D264" s="18"/>
      <c r="E264" s="19"/>
      <c r="F264" s="18"/>
      <c r="G264" s="15" t="str">
        <f>IF(ISBLANK('1. Index'!$C$13),"-",IF(Tabulka2[[#This Row],[m/ž]]="M",VLOOKUP(Tabulka2[[#This Row],[ročník]],'2. Kategorie'!B:E,3,0),IF(Tabulka2[[#This Row],[m/ž]]="Z",VLOOKUP(Tabulka2[[#This Row],[ročník]],'2. Kategorie'!B:E,4,0),"?")))</f>
        <v>?</v>
      </c>
      <c r="H264" s="11" t="str">
        <f>IF(COUNTIFS([start. č.],Tabulka2[[#This Row],[start. č.]])&gt;1,"duplicita!","ok")</f>
        <v>ok</v>
      </c>
    </row>
    <row r="265" spans="2:8">
      <c r="B265" s="18"/>
      <c r="C265" s="19"/>
      <c r="D265" s="18"/>
      <c r="E265" s="19"/>
      <c r="F265" s="18"/>
      <c r="G265" s="15" t="str">
        <f>IF(ISBLANK('1. Index'!$C$13),"-",IF(Tabulka2[[#This Row],[m/ž]]="M",VLOOKUP(Tabulka2[[#This Row],[ročník]],'2. Kategorie'!B:E,3,0),IF(Tabulka2[[#This Row],[m/ž]]="Z",VLOOKUP(Tabulka2[[#This Row],[ročník]],'2. Kategorie'!B:E,4,0),"?")))</f>
        <v>?</v>
      </c>
      <c r="H265" s="11" t="str">
        <f>IF(COUNTIFS([start. č.],Tabulka2[[#This Row],[start. č.]])&gt;1,"duplicita!","ok")</f>
        <v>ok</v>
      </c>
    </row>
    <row r="266" spans="2:8">
      <c r="B266" s="18"/>
      <c r="C266" s="19"/>
      <c r="D266" s="18"/>
      <c r="E266" s="19"/>
      <c r="F266" s="18"/>
      <c r="G266" s="15" t="str">
        <f>IF(ISBLANK('1. Index'!$C$13),"-",IF(Tabulka2[[#This Row],[m/ž]]="M",VLOOKUP(Tabulka2[[#This Row],[ročník]],'2. Kategorie'!B:E,3,0),IF(Tabulka2[[#This Row],[m/ž]]="Z",VLOOKUP(Tabulka2[[#This Row],[ročník]],'2. Kategorie'!B:E,4,0),"?")))</f>
        <v>?</v>
      </c>
      <c r="H266" s="11" t="str">
        <f>IF(COUNTIFS([start. č.],Tabulka2[[#This Row],[start. č.]])&gt;1,"duplicita!","ok")</f>
        <v>ok</v>
      </c>
    </row>
    <row r="267" spans="2:8">
      <c r="B267" s="18"/>
      <c r="C267" s="19"/>
      <c r="D267" s="18"/>
      <c r="E267" s="19"/>
      <c r="F267" s="18"/>
      <c r="G267" s="15" t="str">
        <f>IF(ISBLANK('1. Index'!$C$13),"-",IF(Tabulka2[[#This Row],[m/ž]]="M",VLOOKUP(Tabulka2[[#This Row],[ročník]],'2. Kategorie'!B:E,3,0),IF(Tabulka2[[#This Row],[m/ž]]="Z",VLOOKUP(Tabulka2[[#This Row],[ročník]],'2. Kategorie'!B:E,4,0),"?")))</f>
        <v>?</v>
      </c>
      <c r="H267" s="11" t="str">
        <f>IF(COUNTIFS([start. č.],Tabulka2[[#This Row],[start. č.]])&gt;1,"duplicita!","ok")</f>
        <v>ok</v>
      </c>
    </row>
    <row r="268" spans="2:8">
      <c r="B268" s="18"/>
      <c r="C268" s="19"/>
      <c r="D268" s="18"/>
      <c r="E268" s="19"/>
      <c r="F268" s="18"/>
      <c r="G268" s="15" t="str">
        <f>IF(ISBLANK('1. Index'!$C$13),"-",IF(Tabulka2[[#This Row],[m/ž]]="M",VLOOKUP(Tabulka2[[#This Row],[ročník]],'2. Kategorie'!B:E,3,0),IF(Tabulka2[[#This Row],[m/ž]]="Z",VLOOKUP(Tabulka2[[#This Row],[ročník]],'2. Kategorie'!B:E,4,0),"?")))</f>
        <v>?</v>
      </c>
      <c r="H268" s="11" t="str">
        <f>IF(COUNTIFS([start. č.],Tabulka2[[#This Row],[start. č.]])&gt;1,"duplicita!","ok")</f>
        <v>ok</v>
      </c>
    </row>
    <row r="269" spans="2:8">
      <c r="B269" s="18"/>
      <c r="C269" s="19"/>
      <c r="D269" s="18"/>
      <c r="E269" s="19"/>
      <c r="F269" s="18"/>
      <c r="G269" s="15" t="str">
        <f>IF(ISBLANK('1. Index'!$C$13),"-",IF(Tabulka2[[#This Row],[m/ž]]="M",VLOOKUP(Tabulka2[[#This Row],[ročník]],'2. Kategorie'!B:E,3,0),IF(Tabulka2[[#This Row],[m/ž]]="Z",VLOOKUP(Tabulka2[[#This Row],[ročník]],'2. Kategorie'!B:E,4,0),"?")))</f>
        <v>?</v>
      </c>
      <c r="H269" s="11" t="str">
        <f>IF(COUNTIFS([start. č.],Tabulka2[[#This Row],[start. č.]])&gt;1,"duplicita!","ok")</f>
        <v>ok</v>
      </c>
    </row>
    <row r="270" spans="2:8">
      <c r="B270" s="18"/>
      <c r="C270" s="19"/>
      <c r="D270" s="18"/>
      <c r="E270" s="19"/>
      <c r="F270" s="18"/>
      <c r="G270" s="15" t="str">
        <f>IF(ISBLANK('1. Index'!$C$13),"-",IF(Tabulka2[[#This Row],[m/ž]]="M",VLOOKUP(Tabulka2[[#This Row],[ročník]],'2. Kategorie'!B:E,3,0),IF(Tabulka2[[#This Row],[m/ž]]="Z",VLOOKUP(Tabulka2[[#This Row],[ročník]],'2. Kategorie'!B:E,4,0),"?")))</f>
        <v>?</v>
      </c>
      <c r="H270" s="11" t="str">
        <f>IF(COUNTIFS([start. č.],Tabulka2[[#This Row],[start. č.]])&gt;1,"duplicita!","ok")</f>
        <v>ok</v>
      </c>
    </row>
    <row r="271" spans="2:8">
      <c r="B271" s="18"/>
      <c r="C271" s="19"/>
      <c r="D271" s="18"/>
      <c r="E271" s="19"/>
      <c r="F271" s="18"/>
      <c r="G271" s="15" t="str">
        <f>IF(ISBLANK('1. Index'!$C$13),"-",IF(Tabulka2[[#This Row],[m/ž]]="M",VLOOKUP(Tabulka2[[#This Row],[ročník]],'2. Kategorie'!B:E,3,0),IF(Tabulka2[[#This Row],[m/ž]]="Z",VLOOKUP(Tabulka2[[#This Row],[ročník]],'2. Kategorie'!B:E,4,0),"?")))</f>
        <v>?</v>
      </c>
      <c r="H271" s="11" t="str">
        <f>IF(COUNTIFS([start. č.],Tabulka2[[#This Row],[start. č.]])&gt;1,"duplicita!","ok")</f>
        <v>ok</v>
      </c>
    </row>
    <row r="272" spans="2:8">
      <c r="B272" s="18"/>
      <c r="C272" s="19"/>
      <c r="D272" s="18"/>
      <c r="E272" s="19"/>
      <c r="F272" s="18"/>
      <c r="G272" s="15" t="str">
        <f>IF(ISBLANK('1. Index'!$C$13),"-",IF(Tabulka2[[#This Row],[m/ž]]="M",VLOOKUP(Tabulka2[[#This Row],[ročník]],'2. Kategorie'!B:E,3,0),IF(Tabulka2[[#This Row],[m/ž]]="Z",VLOOKUP(Tabulka2[[#This Row],[ročník]],'2. Kategorie'!B:E,4,0),"?")))</f>
        <v>?</v>
      </c>
      <c r="H272" s="11" t="str">
        <f>IF(COUNTIFS([start. č.],Tabulka2[[#This Row],[start. č.]])&gt;1,"duplicita!","ok")</f>
        <v>ok</v>
      </c>
    </row>
    <row r="273" spans="2:8">
      <c r="B273" s="18"/>
      <c r="C273" s="19"/>
      <c r="D273" s="18"/>
      <c r="E273" s="19"/>
      <c r="F273" s="18"/>
      <c r="G273" s="15" t="str">
        <f>IF(ISBLANK('1. Index'!$C$13),"-",IF(Tabulka2[[#This Row],[m/ž]]="M",VLOOKUP(Tabulka2[[#This Row],[ročník]],'2. Kategorie'!B:E,3,0),IF(Tabulka2[[#This Row],[m/ž]]="Z",VLOOKUP(Tabulka2[[#This Row],[ročník]],'2. Kategorie'!B:E,4,0),"?")))</f>
        <v>?</v>
      </c>
      <c r="H273" s="11" t="str">
        <f>IF(COUNTIFS([start. č.],Tabulka2[[#This Row],[start. č.]])&gt;1,"duplicita!","ok")</f>
        <v>ok</v>
      </c>
    </row>
    <row r="274" spans="2:8">
      <c r="B274" s="18"/>
      <c r="C274" s="19"/>
      <c r="D274" s="18"/>
      <c r="E274" s="19"/>
      <c r="F274" s="18"/>
      <c r="G274" s="15" t="str">
        <f>IF(ISBLANK('1. Index'!$C$13),"-",IF(Tabulka2[[#This Row],[m/ž]]="M",VLOOKUP(Tabulka2[[#This Row],[ročník]],'2. Kategorie'!B:E,3,0),IF(Tabulka2[[#This Row],[m/ž]]="Z",VLOOKUP(Tabulka2[[#This Row],[ročník]],'2. Kategorie'!B:E,4,0),"?")))</f>
        <v>?</v>
      </c>
      <c r="H274" s="11" t="str">
        <f>IF(COUNTIFS([start. č.],Tabulka2[[#This Row],[start. č.]])&gt;1,"duplicita!","ok")</f>
        <v>ok</v>
      </c>
    </row>
    <row r="275" spans="2:8">
      <c r="B275" s="18"/>
      <c r="C275" s="19"/>
      <c r="D275" s="18"/>
      <c r="E275" s="19"/>
      <c r="F275" s="18"/>
      <c r="G275" s="15" t="str">
        <f>IF(ISBLANK('1. Index'!$C$13),"-",IF(Tabulka2[[#This Row],[m/ž]]="M",VLOOKUP(Tabulka2[[#This Row],[ročník]],'2. Kategorie'!B:E,3,0),IF(Tabulka2[[#This Row],[m/ž]]="Z",VLOOKUP(Tabulka2[[#This Row],[ročník]],'2. Kategorie'!B:E,4,0),"?")))</f>
        <v>?</v>
      </c>
      <c r="H275" s="11" t="str">
        <f>IF(COUNTIFS([start. č.],Tabulka2[[#This Row],[start. č.]])&gt;1,"duplicita!","ok")</f>
        <v>ok</v>
      </c>
    </row>
    <row r="276" spans="2:8">
      <c r="B276" s="18"/>
      <c r="C276" s="19"/>
      <c r="D276" s="18"/>
      <c r="E276" s="19"/>
      <c r="F276" s="18"/>
      <c r="G276" s="15" t="str">
        <f>IF(ISBLANK('1. Index'!$C$13),"-",IF(Tabulka2[[#This Row],[m/ž]]="M",VLOOKUP(Tabulka2[[#This Row],[ročník]],'2. Kategorie'!B:E,3,0),IF(Tabulka2[[#This Row],[m/ž]]="Z",VLOOKUP(Tabulka2[[#This Row],[ročník]],'2. Kategorie'!B:E,4,0),"?")))</f>
        <v>?</v>
      </c>
      <c r="H276" s="11" t="str">
        <f>IF(COUNTIFS([start. č.],Tabulka2[[#This Row],[start. č.]])&gt;1,"duplicita!","ok")</f>
        <v>ok</v>
      </c>
    </row>
    <row r="277" spans="2:8">
      <c r="B277" s="18"/>
      <c r="C277" s="19"/>
      <c r="D277" s="18"/>
      <c r="E277" s="19"/>
      <c r="F277" s="18"/>
      <c r="G277" s="15" t="str">
        <f>IF(ISBLANK('1. Index'!$C$13),"-",IF(Tabulka2[[#This Row],[m/ž]]="M",VLOOKUP(Tabulka2[[#This Row],[ročník]],'2. Kategorie'!B:E,3,0),IF(Tabulka2[[#This Row],[m/ž]]="Z",VLOOKUP(Tabulka2[[#This Row],[ročník]],'2. Kategorie'!B:E,4,0),"?")))</f>
        <v>?</v>
      </c>
      <c r="H277" s="11" t="str">
        <f>IF(COUNTIFS([start. č.],Tabulka2[[#This Row],[start. č.]])&gt;1,"duplicita!","ok")</f>
        <v>ok</v>
      </c>
    </row>
    <row r="278" spans="2:8">
      <c r="B278" s="18"/>
      <c r="C278" s="19"/>
      <c r="D278" s="18"/>
      <c r="E278" s="19"/>
      <c r="F278" s="18"/>
      <c r="G278" s="15" t="str">
        <f>IF(ISBLANK('1. Index'!$C$13),"-",IF(Tabulka2[[#This Row],[m/ž]]="M",VLOOKUP(Tabulka2[[#This Row],[ročník]],'2. Kategorie'!B:E,3,0),IF(Tabulka2[[#This Row],[m/ž]]="Z",VLOOKUP(Tabulka2[[#This Row],[ročník]],'2. Kategorie'!B:E,4,0),"?")))</f>
        <v>?</v>
      </c>
      <c r="H278" s="11" t="str">
        <f>IF(COUNTIFS([start. č.],Tabulka2[[#This Row],[start. č.]])&gt;1,"duplicita!","ok")</f>
        <v>ok</v>
      </c>
    </row>
    <row r="279" spans="2:8">
      <c r="B279" s="18"/>
      <c r="C279" s="19"/>
      <c r="D279" s="18"/>
      <c r="E279" s="19"/>
      <c r="F279" s="18"/>
      <c r="G279" s="15" t="str">
        <f>IF(ISBLANK('1. Index'!$C$13),"-",IF(Tabulka2[[#This Row],[m/ž]]="M",VLOOKUP(Tabulka2[[#This Row],[ročník]],'2. Kategorie'!B:E,3,0),IF(Tabulka2[[#This Row],[m/ž]]="Z",VLOOKUP(Tabulka2[[#This Row],[ročník]],'2. Kategorie'!B:E,4,0),"?")))</f>
        <v>?</v>
      </c>
      <c r="H279" s="11" t="str">
        <f>IF(COUNTIFS([start. č.],Tabulka2[[#This Row],[start. č.]])&gt;1,"duplicita!","ok")</f>
        <v>ok</v>
      </c>
    </row>
    <row r="280" spans="2:8">
      <c r="B280" s="18"/>
      <c r="C280" s="19"/>
      <c r="D280" s="18"/>
      <c r="E280" s="19"/>
      <c r="F280" s="18"/>
      <c r="G280" s="15" t="str">
        <f>IF(ISBLANK('1. Index'!$C$13),"-",IF(Tabulka2[[#This Row],[m/ž]]="M",VLOOKUP(Tabulka2[[#This Row],[ročník]],'2. Kategorie'!B:E,3,0),IF(Tabulka2[[#This Row],[m/ž]]="Z",VLOOKUP(Tabulka2[[#This Row],[ročník]],'2. Kategorie'!B:E,4,0),"?")))</f>
        <v>?</v>
      </c>
      <c r="H280" s="11" t="str">
        <f>IF(COUNTIFS([start. č.],Tabulka2[[#This Row],[start. č.]])&gt;1,"duplicita!","ok")</f>
        <v>ok</v>
      </c>
    </row>
    <row r="281" spans="2:8">
      <c r="B281" s="18"/>
      <c r="C281" s="19"/>
      <c r="D281" s="18"/>
      <c r="E281" s="19"/>
      <c r="F281" s="18"/>
      <c r="G281" s="15" t="str">
        <f>IF(ISBLANK('1. Index'!$C$13),"-",IF(Tabulka2[[#This Row],[m/ž]]="M",VLOOKUP(Tabulka2[[#This Row],[ročník]],'2. Kategorie'!B:E,3,0),IF(Tabulka2[[#This Row],[m/ž]]="Z",VLOOKUP(Tabulka2[[#This Row],[ročník]],'2. Kategorie'!B:E,4,0),"?")))</f>
        <v>?</v>
      </c>
      <c r="H281" s="11" t="str">
        <f>IF(COUNTIFS([start. č.],Tabulka2[[#This Row],[start. č.]])&gt;1,"duplicita!","ok")</f>
        <v>ok</v>
      </c>
    </row>
    <row r="282" spans="2:8">
      <c r="B282" s="18"/>
      <c r="C282" s="19"/>
      <c r="D282" s="18"/>
      <c r="E282" s="19"/>
      <c r="F282" s="18"/>
      <c r="G282" s="15" t="str">
        <f>IF(ISBLANK('1. Index'!$C$13),"-",IF(Tabulka2[[#This Row],[m/ž]]="M",VLOOKUP(Tabulka2[[#This Row],[ročník]],'2. Kategorie'!B:E,3,0),IF(Tabulka2[[#This Row],[m/ž]]="Z",VLOOKUP(Tabulka2[[#This Row],[ročník]],'2. Kategorie'!B:E,4,0),"?")))</f>
        <v>?</v>
      </c>
      <c r="H282" s="11" t="str">
        <f>IF(COUNTIFS([start. č.],Tabulka2[[#This Row],[start. č.]])&gt;1,"duplicita!","ok")</f>
        <v>ok</v>
      </c>
    </row>
    <row r="283" spans="2:8">
      <c r="B283" s="18"/>
      <c r="C283" s="19"/>
      <c r="D283" s="18"/>
      <c r="E283" s="19"/>
      <c r="F283" s="18"/>
      <c r="G283" s="15" t="str">
        <f>IF(ISBLANK('1. Index'!$C$13),"-",IF(Tabulka2[[#This Row],[m/ž]]="M",VLOOKUP(Tabulka2[[#This Row],[ročník]],'2. Kategorie'!B:E,3,0),IF(Tabulka2[[#This Row],[m/ž]]="Z",VLOOKUP(Tabulka2[[#This Row],[ročník]],'2. Kategorie'!B:E,4,0),"?")))</f>
        <v>?</v>
      </c>
      <c r="H283" s="11" t="str">
        <f>IF(COUNTIFS([start. č.],Tabulka2[[#This Row],[start. č.]])&gt;1,"duplicita!","ok")</f>
        <v>ok</v>
      </c>
    </row>
    <row r="284" spans="2:8">
      <c r="B284" s="18"/>
      <c r="C284" s="19"/>
      <c r="D284" s="18"/>
      <c r="E284" s="19"/>
      <c r="F284" s="18"/>
      <c r="G284" s="15" t="str">
        <f>IF(ISBLANK('1. Index'!$C$13),"-",IF(Tabulka2[[#This Row],[m/ž]]="M",VLOOKUP(Tabulka2[[#This Row],[ročník]],'2. Kategorie'!B:E,3,0),IF(Tabulka2[[#This Row],[m/ž]]="Z",VLOOKUP(Tabulka2[[#This Row],[ročník]],'2. Kategorie'!B:E,4,0),"?")))</f>
        <v>?</v>
      </c>
      <c r="H284" s="11" t="str">
        <f>IF(COUNTIFS([start. č.],Tabulka2[[#This Row],[start. č.]])&gt;1,"duplicita!","ok")</f>
        <v>ok</v>
      </c>
    </row>
    <row r="285" spans="2:8">
      <c r="B285" s="18"/>
      <c r="C285" s="19"/>
      <c r="D285" s="18"/>
      <c r="E285" s="19"/>
      <c r="F285" s="18"/>
      <c r="G285" s="15" t="str">
        <f>IF(ISBLANK('1. Index'!$C$13),"-",IF(Tabulka2[[#This Row],[m/ž]]="M",VLOOKUP(Tabulka2[[#This Row],[ročník]],'2. Kategorie'!B:E,3,0),IF(Tabulka2[[#This Row],[m/ž]]="Z",VLOOKUP(Tabulka2[[#This Row],[ročník]],'2. Kategorie'!B:E,4,0),"?")))</f>
        <v>?</v>
      </c>
      <c r="H285" s="11" t="str">
        <f>IF(COUNTIFS([start. č.],Tabulka2[[#This Row],[start. č.]])&gt;1,"duplicita!","ok")</f>
        <v>ok</v>
      </c>
    </row>
    <row r="286" spans="2:8">
      <c r="B286" s="18"/>
      <c r="C286" s="19"/>
      <c r="D286" s="18"/>
      <c r="E286" s="19"/>
      <c r="F286" s="18"/>
      <c r="G286" s="15" t="str">
        <f>IF(ISBLANK('1. Index'!$C$13),"-",IF(Tabulka2[[#This Row],[m/ž]]="M",VLOOKUP(Tabulka2[[#This Row],[ročník]],'2. Kategorie'!B:E,3,0),IF(Tabulka2[[#This Row],[m/ž]]="Z",VLOOKUP(Tabulka2[[#This Row],[ročník]],'2. Kategorie'!B:E,4,0),"?")))</f>
        <v>?</v>
      </c>
      <c r="H286" s="11" t="str">
        <f>IF(COUNTIFS([start. č.],Tabulka2[[#This Row],[start. č.]])&gt;1,"duplicita!","ok")</f>
        <v>ok</v>
      </c>
    </row>
    <row r="287" spans="2:8">
      <c r="B287" s="18"/>
      <c r="C287" s="19"/>
      <c r="D287" s="18"/>
      <c r="E287" s="19"/>
      <c r="F287" s="18"/>
      <c r="G287" s="15" t="str">
        <f>IF(ISBLANK('1. Index'!$C$13),"-",IF(Tabulka2[[#This Row],[m/ž]]="M",VLOOKUP(Tabulka2[[#This Row],[ročník]],'2. Kategorie'!B:E,3,0),IF(Tabulka2[[#This Row],[m/ž]]="Z",VLOOKUP(Tabulka2[[#This Row],[ročník]],'2. Kategorie'!B:E,4,0),"?")))</f>
        <v>?</v>
      </c>
      <c r="H287" s="11" t="str">
        <f>IF(COUNTIFS([start. č.],Tabulka2[[#This Row],[start. č.]])&gt;1,"duplicita!","ok")</f>
        <v>ok</v>
      </c>
    </row>
    <row r="288" spans="2:8">
      <c r="B288" s="18"/>
      <c r="C288" s="19"/>
      <c r="D288" s="18"/>
      <c r="E288" s="19"/>
      <c r="F288" s="18"/>
      <c r="G288" s="15" t="str">
        <f>IF(ISBLANK('1. Index'!$C$13),"-",IF(Tabulka2[[#This Row],[m/ž]]="M",VLOOKUP(Tabulka2[[#This Row],[ročník]],'2. Kategorie'!B:E,3,0),IF(Tabulka2[[#This Row],[m/ž]]="Z",VLOOKUP(Tabulka2[[#This Row],[ročník]],'2. Kategorie'!B:E,4,0),"?")))</f>
        <v>?</v>
      </c>
      <c r="H288" s="11" t="str">
        <f>IF(COUNTIFS([start. č.],Tabulka2[[#This Row],[start. č.]])&gt;1,"duplicita!","ok")</f>
        <v>ok</v>
      </c>
    </row>
    <row r="289" spans="2:8">
      <c r="B289" s="18"/>
      <c r="C289" s="19"/>
      <c r="D289" s="18"/>
      <c r="E289" s="19"/>
      <c r="F289" s="18"/>
      <c r="G289" s="15" t="str">
        <f>IF(ISBLANK('1. Index'!$C$13),"-",IF(Tabulka2[[#This Row],[m/ž]]="M",VLOOKUP(Tabulka2[[#This Row],[ročník]],'2. Kategorie'!B:E,3,0),IF(Tabulka2[[#This Row],[m/ž]]="Z",VLOOKUP(Tabulka2[[#This Row],[ročník]],'2. Kategorie'!B:E,4,0),"?")))</f>
        <v>?</v>
      </c>
      <c r="H289" s="11" t="str">
        <f>IF(COUNTIFS([start. č.],Tabulka2[[#This Row],[start. č.]])&gt;1,"duplicita!","ok")</f>
        <v>ok</v>
      </c>
    </row>
    <row r="290" spans="2:8">
      <c r="B290" s="18"/>
      <c r="C290" s="19"/>
      <c r="D290" s="18"/>
      <c r="E290" s="19"/>
      <c r="F290" s="18"/>
      <c r="G290" s="15" t="str">
        <f>IF(ISBLANK('1. Index'!$C$13),"-",IF(Tabulka2[[#This Row],[m/ž]]="M",VLOOKUP(Tabulka2[[#This Row],[ročník]],'2. Kategorie'!B:E,3,0),IF(Tabulka2[[#This Row],[m/ž]]="Z",VLOOKUP(Tabulka2[[#This Row],[ročník]],'2. Kategorie'!B:E,4,0),"?")))</f>
        <v>?</v>
      </c>
      <c r="H290" s="11" t="str">
        <f>IF(COUNTIFS([start. č.],Tabulka2[[#This Row],[start. č.]])&gt;1,"duplicita!","ok")</f>
        <v>ok</v>
      </c>
    </row>
    <row r="291" spans="2:8">
      <c r="B291" s="18"/>
      <c r="C291" s="19"/>
      <c r="D291" s="18"/>
      <c r="E291" s="19"/>
      <c r="F291" s="18"/>
      <c r="G291" s="15" t="str">
        <f>IF(ISBLANK('1. Index'!$C$13),"-",IF(Tabulka2[[#This Row],[m/ž]]="M",VLOOKUP(Tabulka2[[#This Row],[ročník]],'2. Kategorie'!B:E,3,0),IF(Tabulka2[[#This Row],[m/ž]]="Z",VLOOKUP(Tabulka2[[#This Row],[ročník]],'2. Kategorie'!B:E,4,0),"?")))</f>
        <v>?</v>
      </c>
      <c r="H291" s="11" t="str">
        <f>IF(COUNTIFS([start. č.],Tabulka2[[#This Row],[start. č.]])&gt;1,"duplicita!","ok")</f>
        <v>ok</v>
      </c>
    </row>
    <row r="292" spans="2:8">
      <c r="B292" s="18"/>
      <c r="C292" s="19"/>
      <c r="D292" s="18"/>
      <c r="E292" s="19"/>
      <c r="F292" s="18"/>
      <c r="G292" s="15" t="str">
        <f>IF(ISBLANK('1. Index'!$C$13),"-",IF(Tabulka2[[#This Row],[m/ž]]="M",VLOOKUP(Tabulka2[[#This Row],[ročník]],'2. Kategorie'!B:E,3,0),IF(Tabulka2[[#This Row],[m/ž]]="Z",VLOOKUP(Tabulka2[[#This Row],[ročník]],'2. Kategorie'!B:E,4,0),"?")))</f>
        <v>?</v>
      </c>
      <c r="H292" s="11" t="str">
        <f>IF(COUNTIFS([start. č.],Tabulka2[[#This Row],[start. č.]])&gt;1,"duplicita!","ok")</f>
        <v>ok</v>
      </c>
    </row>
    <row r="293" spans="2:8">
      <c r="B293" s="18"/>
      <c r="C293" s="19"/>
      <c r="D293" s="18"/>
      <c r="E293" s="19"/>
      <c r="F293" s="18"/>
      <c r="G293" s="15" t="str">
        <f>IF(ISBLANK('1. Index'!$C$13),"-",IF(Tabulka2[[#This Row],[m/ž]]="M",VLOOKUP(Tabulka2[[#This Row],[ročník]],'2. Kategorie'!B:E,3,0),IF(Tabulka2[[#This Row],[m/ž]]="Z",VLOOKUP(Tabulka2[[#This Row],[ročník]],'2. Kategorie'!B:E,4,0),"?")))</f>
        <v>?</v>
      </c>
      <c r="H293" s="11" t="str">
        <f>IF(COUNTIFS([start. č.],Tabulka2[[#This Row],[start. č.]])&gt;1,"duplicita!","ok")</f>
        <v>ok</v>
      </c>
    </row>
    <row r="294" spans="2:8">
      <c r="B294" s="18"/>
      <c r="C294" s="19"/>
      <c r="D294" s="18"/>
      <c r="E294" s="19"/>
      <c r="F294" s="18"/>
      <c r="G294" s="15" t="str">
        <f>IF(ISBLANK('1. Index'!$C$13),"-",IF(Tabulka2[[#This Row],[m/ž]]="M",VLOOKUP(Tabulka2[[#This Row],[ročník]],'2. Kategorie'!B:E,3,0),IF(Tabulka2[[#This Row],[m/ž]]="Z",VLOOKUP(Tabulka2[[#This Row],[ročník]],'2. Kategorie'!B:E,4,0),"?")))</f>
        <v>?</v>
      </c>
      <c r="H294" s="11" t="str">
        <f>IF(COUNTIFS([start. č.],Tabulka2[[#This Row],[start. č.]])&gt;1,"duplicita!","ok")</f>
        <v>ok</v>
      </c>
    </row>
    <row r="295" spans="2:8">
      <c r="B295" s="18"/>
      <c r="C295" s="19"/>
      <c r="D295" s="18"/>
      <c r="E295" s="19"/>
      <c r="F295" s="18"/>
      <c r="G295" s="15" t="str">
        <f>IF(ISBLANK('1. Index'!$C$13),"-",IF(Tabulka2[[#This Row],[m/ž]]="M",VLOOKUP(Tabulka2[[#This Row],[ročník]],'2. Kategorie'!B:E,3,0),IF(Tabulka2[[#This Row],[m/ž]]="Z",VLOOKUP(Tabulka2[[#This Row],[ročník]],'2. Kategorie'!B:E,4,0),"?")))</f>
        <v>?</v>
      </c>
      <c r="H295" s="11" t="str">
        <f>IF(COUNTIFS([start. č.],Tabulka2[[#This Row],[start. č.]])&gt;1,"duplicita!","ok")</f>
        <v>ok</v>
      </c>
    </row>
    <row r="296" spans="2:8">
      <c r="B296" s="18"/>
      <c r="C296" s="19"/>
      <c r="D296" s="18"/>
      <c r="E296" s="19"/>
      <c r="F296" s="18"/>
      <c r="G296" s="15" t="str">
        <f>IF(ISBLANK('1. Index'!$C$13),"-",IF(Tabulka2[[#This Row],[m/ž]]="M",VLOOKUP(Tabulka2[[#This Row],[ročník]],'2. Kategorie'!B:E,3,0),IF(Tabulka2[[#This Row],[m/ž]]="Z",VLOOKUP(Tabulka2[[#This Row],[ročník]],'2. Kategorie'!B:E,4,0),"?")))</f>
        <v>?</v>
      </c>
      <c r="H296" s="11" t="str">
        <f>IF(COUNTIFS([start. č.],Tabulka2[[#This Row],[start. č.]])&gt;1,"duplicita!","ok")</f>
        <v>ok</v>
      </c>
    </row>
    <row r="297" spans="2:8">
      <c r="B297" s="18"/>
      <c r="C297" s="19"/>
      <c r="D297" s="18"/>
      <c r="E297" s="19"/>
      <c r="F297" s="18"/>
      <c r="G297" s="15" t="str">
        <f>IF(ISBLANK('1. Index'!$C$13),"-",IF(Tabulka2[[#This Row],[m/ž]]="M",VLOOKUP(Tabulka2[[#This Row],[ročník]],'2. Kategorie'!B:E,3,0),IF(Tabulka2[[#This Row],[m/ž]]="Z",VLOOKUP(Tabulka2[[#This Row],[ročník]],'2. Kategorie'!B:E,4,0),"?")))</f>
        <v>?</v>
      </c>
      <c r="H297" s="11" t="str">
        <f>IF(COUNTIFS([start. č.],Tabulka2[[#This Row],[start. č.]])&gt;1,"duplicita!","ok")</f>
        <v>ok</v>
      </c>
    </row>
    <row r="298" spans="2:8">
      <c r="B298" s="18"/>
      <c r="C298" s="19"/>
      <c r="D298" s="18"/>
      <c r="E298" s="19"/>
      <c r="F298" s="18"/>
      <c r="G298" s="15" t="str">
        <f>IF(ISBLANK('1. Index'!$C$13),"-",IF(Tabulka2[[#This Row],[m/ž]]="M",VLOOKUP(Tabulka2[[#This Row],[ročník]],'2. Kategorie'!B:E,3,0),IF(Tabulka2[[#This Row],[m/ž]]="Z",VLOOKUP(Tabulka2[[#This Row],[ročník]],'2. Kategorie'!B:E,4,0),"?")))</f>
        <v>?</v>
      </c>
      <c r="H298" s="11" t="str">
        <f>IF(COUNTIFS([start. č.],Tabulka2[[#This Row],[start. č.]])&gt;1,"duplicita!","ok")</f>
        <v>ok</v>
      </c>
    </row>
    <row r="299" spans="2:8">
      <c r="B299" s="18"/>
      <c r="C299" s="19"/>
      <c r="D299" s="18"/>
      <c r="E299" s="19"/>
      <c r="F299" s="18"/>
      <c r="G299" s="15" t="str">
        <f>IF(ISBLANK('1. Index'!$C$13),"-",IF(Tabulka2[[#This Row],[m/ž]]="M",VLOOKUP(Tabulka2[[#This Row],[ročník]],'2. Kategorie'!B:E,3,0),IF(Tabulka2[[#This Row],[m/ž]]="Z",VLOOKUP(Tabulka2[[#This Row],[ročník]],'2. Kategorie'!B:E,4,0),"?")))</f>
        <v>?</v>
      </c>
      <c r="H299" s="11" t="str">
        <f>IF(COUNTIFS([start. č.],Tabulka2[[#This Row],[start. č.]])&gt;1,"duplicita!","ok")</f>
        <v>ok</v>
      </c>
    </row>
    <row r="300" spans="2:8">
      <c r="B300" s="18"/>
      <c r="C300" s="19"/>
      <c r="D300" s="18"/>
      <c r="E300" s="19"/>
      <c r="F300" s="18"/>
      <c r="G300" s="15" t="str">
        <f>IF(ISBLANK('1. Index'!$C$13),"-",IF(Tabulka2[[#This Row],[m/ž]]="M",VLOOKUP(Tabulka2[[#This Row],[ročník]],'2. Kategorie'!B:E,3,0),IF(Tabulka2[[#This Row],[m/ž]]="Z",VLOOKUP(Tabulka2[[#This Row],[ročník]],'2. Kategorie'!B:E,4,0),"?")))</f>
        <v>?</v>
      </c>
      <c r="H300" s="11" t="str">
        <f>IF(COUNTIFS([start. č.],Tabulka2[[#This Row],[start. č.]])&gt;1,"duplicita!","ok")</f>
        <v>ok</v>
      </c>
    </row>
    <row r="301" spans="2:8">
      <c r="B301" s="18"/>
      <c r="C301" s="19"/>
      <c r="D301" s="18"/>
      <c r="E301" s="19"/>
      <c r="F301" s="18"/>
      <c r="G301" s="15" t="str">
        <f>IF(ISBLANK('1. Index'!$C$13),"-",IF(Tabulka2[[#This Row],[m/ž]]="M",VLOOKUP(Tabulka2[[#This Row],[ročník]],'2. Kategorie'!B:E,3,0),IF(Tabulka2[[#This Row],[m/ž]]="Z",VLOOKUP(Tabulka2[[#This Row],[ročník]],'2. Kategorie'!B:E,4,0),"?")))</f>
        <v>?</v>
      </c>
      <c r="H301" s="11" t="str">
        <f>IF(COUNTIFS([start. č.],Tabulka2[[#This Row],[start. č.]])&gt;1,"duplicita!","ok")</f>
        <v>ok</v>
      </c>
    </row>
    <row r="302" spans="2:8">
      <c r="B302" s="18"/>
      <c r="C302" s="19"/>
      <c r="D302" s="18"/>
      <c r="E302" s="19"/>
      <c r="F302" s="18"/>
      <c r="G302" s="15" t="str">
        <f>IF(ISBLANK('1. Index'!$C$13),"-",IF(Tabulka2[[#This Row],[m/ž]]="M",VLOOKUP(Tabulka2[[#This Row],[ročník]],'2. Kategorie'!B:E,3,0),IF(Tabulka2[[#This Row],[m/ž]]="Z",VLOOKUP(Tabulka2[[#This Row],[ročník]],'2. Kategorie'!B:E,4,0),"?")))</f>
        <v>?</v>
      </c>
      <c r="H302" s="11" t="str">
        <f>IF(COUNTIFS([start. č.],Tabulka2[[#This Row],[start. č.]])&gt;1,"duplicita!","ok")</f>
        <v>ok</v>
      </c>
    </row>
    <row r="303" spans="2:8">
      <c r="B303" s="18"/>
      <c r="C303" s="19"/>
      <c r="D303" s="18"/>
      <c r="E303" s="19"/>
      <c r="F303" s="18"/>
      <c r="G303" s="15" t="str">
        <f>IF(ISBLANK('1. Index'!$C$13),"-",IF(Tabulka2[[#This Row],[m/ž]]="M",VLOOKUP(Tabulka2[[#This Row],[ročník]],'2. Kategorie'!B:E,3,0),IF(Tabulka2[[#This Row],[m/ž]]="Z",VLOOKUP(Tabulka2[[#This Row],[ročník]],'2. Kategorie'!B:E,4,0),"?")))</f>
        <v>?</v>
      </c>
      <c r="H303" s="11" t="str">
        <f>IF(COUNTIFS([start. č.],Tabulka2[[#This Row],[start. č.]])&gt;1,"duplicita!","ok")</f>
        <v>ok</v>
      </c>
    </row>
    <row r="304" spans="2:8">
      <c r="B304" s="18"/>
      <c r="C304" s="19"/>
      <c r="D304" s="18"/>
      <c r="E304" s="19"/>
      <c r="F304" s="18"/>
      <c r="G304" s="15" t="str">
        <f>IF(ISBLANK('1. Index'!$C$13),"-",IF(Tabulka2[[#This Row],[m/ž]]="M",VLOOKUP(Tabulka2[[#This Row],[ročník]],'2. Kategorie'!B:E,3,0),IF(Tabulka2[[#This Row],[m/ž]]="Z",VLOOKUP(Tabulka2[[#This Row],[ročník]],'2. Kategorie'!B:E,4,0),"?")))</f>
        <v>?</v>
      </c>
      <c r="H304" s="11" t="str">
        <f>IF(COUNTIFS([start. č.],Tabulka2[[#This Row],[start. č.]])&gt;1,"duplicita!","ok")</f>
        <v>ok</v>
      </c>
    </row>
    <row r="305" spans="2:8">
      <c r="B305" s="18"/>
      <c r="C305" s="19"/>
      <c r="D305" s="18"/>
      <c r="E305" s="19"/>
      <c r="F305" s="18"/>
      <c r="G305" s="15" t="str">
        <f>IF(ISBLANK('1. Index'!$C$13),"-",IF(Tabulka2[[#This Row],[m/ž]]="M",VLOOKUP(Tabulka2[[#This Row],[ročník]],'2. Kategorie'!B:E,3,0),IF(Tabulka2[[#This Row],[m/ž]]="Z",VLOOKUP(Tabulka2[[#This Row],[ročník]],'2. Kategorie'!B:E,4,0),"?")))</f>
        <v>?</v>
      </c>
      <c r="H305" s="11" t="str">
        <f>IF(COUNTIFS([start. č.],Tabulka2[[#This Row],[start. č.]])&gt;1,"duplicita!","ok")</f>
        <v>ok</v>
      </c>
    </row>
    <row r="306" spans="2:8">
      <c r="B306" s="18"/>
      <c r="C306" s="19"/>
      <c r="D306" s="18"/>
      <c r="E306" s="19"/>
      <c r="F306" s="18"/>
      <c r="G306" s="15" t="str">
        <f>IF(ISBLANK('1. Index'!$C$13),"-",IF(Tabulka2[[#This Row],[m/ž]]="M",VLOOKUP(Tabulka2[[#This Row],[ročník]],'2. Kategorie'!B:E,3,0),IF(Tabulka2[[#This Row],[m/ž]]="Z",VLOOKUP(Tabulka2[[#This Row],[ročník]],'2. Kategorie'!B:E,4,0),"?")))</f>
        <v>?</v>
      </c>
      <c r="H306" s="11" t="str">
        <f>IF(COUNTIFS([start. č.],Tabulka2[[#This Row],[start. č.]])&gt;1,"duplicita!","ok")</f>
        <v>ok</v>
      </c>
    </row>
    <row r="307" spans="2:8">
      <c r="B307" s="18"/>
      <c r="C307" s="19"/>
      <c r="D307" s="18"/>
      <c r="E307" s="19"/>
      <c r="F307" s="18"/>
      <c r="G307" s="15" t="str">
        <f>IF(ISBLANK('1. Index'!$C$13),"-",IF(Tabulka2[[#This Row],[m/ž]]="M",VLOOKUP(Tabulka2[[#This Row],[ročník]],'2. Kategorie'!B:E,3,0),IF(Tabulka2[[#This Row],[m/ž]]="Z",VLOOKUP(Tabulka2[[#This Row],[ročník]],'2. Kategorie'!B:E,4,0),"?")))</f>
        <v>?</v>
      </c>
      <c r="H307" s="11" t="str">
        <f>IF(COUNTIFS([start. č.],Tabulka2[[#This Row],[start. č.]])&gt;1,"duplicita!","ok")</f>
        <v>ok</v>
      </c>
    </row>
    <row r="308" spans="2:8">
      <c r="B308" s="18"/>
      <c r="C308" s="19"/>
      <c r="D308" s="18"/>
      <c r="E308" s="19"/>
      <c r="F308" s="18"/>
      <c r="G308" s="15" t="str">
        <f>IF(ISBLANK('1. Index'!$C$13),"-",IF(Tabulka2[[#This Row],[m/ž]]="M",VLOOKUP(Tabulka2[[#This Row],[ročník]],'2. Kategorie'!B:E,3,0),IF(Tabulka2[[#This Row],[m/ž]]="Z",VLOOKUP(Tabulka2[[#This Row],[ročník]],'2. Kategorie'!B:E,4,0),"?")))</f>
        <v>?</v>
      </c>
      <c r="H308" s="11" t="str">
        <f>IF(COUNTIFS([start. č.],Tabulka2[[#This Row],[start. č.]])&gt;1,"duplicita!","ok")</f>
        <v>ok</v>
      </c>
    </row>
    <row r="309" spans="2:8">
      <c r="B309" s="18"/>
      <c r="C309" s="19"/>
      <c r="D309" s="18"/>
      <c r="E309" s="19"/>
      <c r="F309" s="18"/>
      <c r="G309" s="16" t="str">
        <f>IF(ISBLANK('1. Index'!$C$13),"-",IF(Tabulka2[[#This Row],[m/ž]]="M",VLOOKUP(Tabulka2[[#This Row],[ročník]],'2. Kategorie'!B:E,3,0),IF(Tabulka2[[#This Row],[m/ž]]="Z",VLOOKUP(Tabulka2[[#This Row],[ročník]],'2. Kategorie'!B:E,4,0),"?")))</f>
        <v>?</v>
      </c>
      <c r="H309" s="12" t="str">
        <f>IF(COUNTIFS([start. č.],Tabulka2[[#This Row],[start. č.]])&gt;1,"duplicita!","ok")</f>
        <v>ok</v>
      </c>
    </row>
  </sheetData>
  <sheetProtection selectLockedCells="1" autoFilter="0"/>
  <conditionalFormatting sqref="H10:H309">
    <cfRule type="beginsWith" dxfId="252" priority="3" operator="beginsWith" text="ok">
      <formula>LEFT(H10,LEN("ok"))="ok"</formula>
    </cfRule>
  </conditionalFormatting>
  <conditionalFormatting sqref="B10:F309">
    <cfRule type="notContainsBlanks" dxfId="251" priority="1">
      <formula>LEN(TRIM(B10))&gt;0</formula>
    </cfRule>
    <cfRule type="containsBlanks" dxfId="250" priority="2">
      <formula>LEN(TRIM(B10))=0</formula>
    </cfRule>
  </conditionalFormatting>
  <dataValidations count="2">
    <dataValidation type="whole" allowBlank="1" showInputMessage="1" showErrorMessage="1" errorTitle="Chybně zadaný ročník" error="Zadej rok narození, např. 1970._x000a__x000a_Rok narození nesmí být v budoucnosti!" sqref="D10:D309">
      <formula1>1900</formula1>
      <formula2>YEAR(TODAY())</formula2>
    </dataValidation>
    <dataValidation type="list" allowBlank="1" showInputMessage="1" showErrorMessage="1" errorTitle="Zadej pohlaví" error="Povolené hodnoty jsou pouze:_x000a_M pro muže a _x000a_Z pro ženy" sqref="F10:F309">
      <formula1>"M,Z"</formula1>
    </dataValidation>
  </dataValidations>
  <pageMargins left="0.39370078740157483" right="0.39370078740157483" top="0" bottom="0.39370078740157483" header="0.31496062992125984" footer="0.31496062992125984"/>
  <pageSetup paperSize="9" orientation="portrait" r:id="rId1"/>
  <picture r:id="rId2"/>
  <tableParts count="1">
    <tablePart r:id="rId3"/>
  </tableParts>
</worksheet>
</file>

<file path=xl/worksheets/sheet5.xml><?xml version="1.0" encoding="utf-8"?>
<worksheet xmlns="http://schemas.openxmlformats.org/spreadsheetml/2006/main" xmlns:r="http://schemas.openxmlformats.org/officeDocument/2006/relationships">
  <sheetPr>
    <tabColor theme="5" tint="0.79998168889431442"/>
  </sheetPr>
  <dimension ref="B2:N64"/>
  <sheetViews>
    <sheetView showGridLines="0" tabSelected="1" workbookViewId="0">
      <pane ySplit="8" topLeftCell="A9" activePane="bottomLeft" state="frozen"/>
      <selection pane="bottomLeft" activeCell="H40" sqref="H40"/>
    </sheetView>
  </sheetViews>
  <sheetFormatPr defaultColWidth="9.140625"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8" width="7.85546875" style="2" bestFit="1" customWidth="1"/>
    <col min="9" max="9" width="20.7109375" style="2" customWidth="1"/>
    <col min="10" max="10" width="4" style="2" bestFit="1" customWidth="1"/>
    <col min="11" max="11" width="4" style="1" bestFit="1" customWidth="1"/>
    <col min="12" max="12" width="3.5703125" style="2" bestFit="1" customWidth="1"/>
    <col min="13" max="13" width="8" style="1" bestFit="1" customWidth="1"/>
    <col min="14" max="14" width="8" style="2" bestFit="1" customWidth="1"/>
    <col min="15" max="16384" width="9.140625" style="1"/>
  </cols>
  <sheetData>
    <row r="2" spans="2:14" ht="15.75">
      <c r="B2" s="3" t="s">
        <v>183</v>
      </c>
      <c r="D2" s="2"/>
      <c r="E2" s="3" t="s">
        <v>181</v>
      </c>
      <c r="H2" s="1"/>
      <c r="I2" s="7" t="str">
        <f>IF(ISBLANK('1. Index'!C10),"-",'1. Index'!C10)</f>
        <v>Reuter Run Boršov nad Vltavou - děti</v>
      </c>
      <c r="J2" s="1"/>
      <c r="N2" s="1"/>
    </row>
    <row r="3" spans="2:14" ht="15" customHeight="1">
      <c r="B3" s="2"/>
      <c r="D3" s="2"/>
      <c r="H3" s="114">
        <f>IF(ISBLANK('1. Index'!C13),"-",'1. Index'!C13)</f>
        <v>43687</v>
      </c>
      <c r="I3" s="114"/>
      <c r="J3" s="1"/>
      <c r="N3" s="1"/>
    </row>
    <row r="4" spans="2:14">
      <c r="B4" s="22" t="s">
        <v>33</v>
      </c>
      <c r="H4" s="115"/>
      <c r="I4" s="115"/>
      <c r="J4" s="1"/>
      <c r="N4" s="1"/>
    </row>
    <row r="5" spans="2:14">
      <c r="B5" s="1" t="s">
        <v>70</v>
      </c>
    </row>
    <row r="6" spans="2:14">
      <c r="B6" s="1" t="s">
        <v>71</v>
      </c>
    </row>
    <row r="8" spans="2:14">
      <c r="B8" s="1" t="s">
        <v>13</v>
      </c>
      <c r="C8" s="2" t="s">
        <v>0</v>
      </c>
      <c r="D8" s="1" t="s">
        <v>14</v>
      </c>
      <c r="E8" s="2" t="s">
        <v>3</v>
      </c>
      <c r="F8" s="1" t="s">
        <v>1</v>
      </c>
      <c r="G8" s="2" t="s">
        <v>2</v>
      </c>
      <c r="H8" s="40" t="s">
        <v>18</v>
      </c>
      <c r="I8" s="2" t="s">
        <v>5</v>
      </c>
      <c r="J8" s="2" t="s">
        <v>15</v>
      </c>
      <c r="K8" s="2" t="s">
        <v>16</v>
      </c>
      <c r="L8" s="2" t="s">
        <v>17</v>
      </c>
      <c r="M8" s="62" t="s">
        <v>84</v>
      </c>
      <c r="N8" s="1"/>
    </row>
    <row r="9" spans="2:14">
      <c r="B9" s="78">
        <f t="shared" ref="B9:B33" si="0">IF(B8="pořadí",1,IF(AND(J9=99,K9=99,L9=99),"DNF",IF(D9="-"," ",B8+1)))</f>
        <v>1</v>
      </c>
      <c r="C9" s="41">
        <v>90</v>
      </c>
      <c r="D9" s="76" t="str">
        <f>IF(ISBLANK(Tabulka47[[#This Row],[start. č.]]),"-",IF(ISERROR(VLOOKUP(Tabulka47[[#This Row],[start. č.]],'3. REGISTRACE'!B:F,2,0)),"start. č. nebylo registrováno!",VLOOKUP(Tabulka47[[#This Row],[start. č.]],'3. REGISTRACE'!B:F,2,0)))</f>
        <v>Durdil Lukáš</v>
      </c>
      <c r="E9" s="77">
        <f>IF(ISBLANK(Tabulka47[[#This Row],[start. č.]]),"-",IF(ISERROR(VLOOKUP(Tabulka47[[#This Row],[start. č.]],'3. REGISTRACE'!B:F,3,0)),"-",VLOOKUP(Tabulka47[[#This Row],[start. č.]],'3. REGISTRACE'!B:F,3,0)))</f>
        <v>2013</v>
      </c>
      <c r="F9" s="79" t="str">
        <f>IF(ISBLANK(Tabulka47[[#This Row],[start. č.]]),"-",IF(Tabulka47[[#This Row],[příjmení a jméno]]="start. č. nebylo registrováno!","-",IF(VLOOKUP(Tabulka47[[#This Row],[start. č.]],'3. REGISTRACE'!B:F,4,0)=0,"-",VLOOKUP(Tabulka47[[#This Row],[start. č.]],'3. REGISTRACE'!B:F,4,0))))</f>
        <v>Mokrovraty</v>
      </c>
      <c r="G9" s="77" t="str">
        <f>IF(ISBLANK(Tabulka47[[#This Row],[start. č.]]),"-",IF(Tabulka47[[#This Row],[příjmení a jméno]]="start. č. nebylo registrováno!","-",IF(VLOOKUP(Tabulka47[[#This Row],[start. č.]],'3. REGISTRACE'!B:F,5,0)=0,"-",VLOOKUP(Tabulka47[[#This Row],[start. č.]],'3. REGISTRACE'!B:F,5,0))))</f>
        <v>M</v>
      </c>
      <c r="H9" s="80">
        <f>IF(OR(Tabulka47[[#This Row],[pořadí]]="DNF",Tabulka47[[#This Row],[pořadí]]=" "),"-",TIME(Tabulka47[[#This Row],[hod]],Tabulka47[[#This Row],[min]],Tabulka47[[#This Row],[sek]]))</f>
        <v>3.3564814814814812E-4</v>
      </c>
      <c r="I9" s="77" t="str">
        <f>IF(ISBLANK(Tabulka47[[#This Row],[start. č.]]),"-",IF(Tabulka47[[#This Row],[příjmení a jméno]]="start. č. nebylo registrováno!","-",IF(VLOOKUP(Tabulka47[[#This Row],[start. č.]],'3. REGISTRACE'!B:G,6,0)=0,"-",VLOOKUP(Tabulka47[[#This Row],[start. č.]],'3. REGISTRACE'!B:G,6,0))))</f>
        <v>Mladší přípravka H</v>
      </c>
      <c r="J9" s="46">
        <v>0</v>
      </c>
      <c r="K9" s="43">
        <v>0</v>
      </c>
      <c r="L9" s="47">
        <v>29</v>
      </c>
      <c r="M9" s="49" t="str">
        <f>IF(AND(ISBLANK(J9),ISBLANK(K9),ISBLANK(L9)),"-",IF(H9&gt;=MAX(H$9:H9),"ok","chyba!!!"))</f>
        <v>ok</v>
      </c>
      <c r="N9" s="1"/>
    </row>
    <row r="10" spans="2:14">
      <c r="B10" s="78">
        <f t="shared" si="0"/>
        <v>2</v>
      </c>
      <c r="C10" s="41">
        <v>75</v>
      </c>
      <c r="D10" s="76" t="str">
        <f>IF(ISBLANK(Tabulka47[[#This Row],[start. č.]]),"-",IF(ISERROR(VLOOKUP(Tabulka47[[#This Row],[start. č.]],'3. REGISTRACE'!B:F,2,0)),"start. č. nebylo registrováno!",VLOOKUP(Tabulka47[[#This Row],[start. č.]],'3. REGISTRACE'!B:F,2,0)))</f>
        <v>Liška Jakub</v>
      </c>
      <c r="E10" s="77">
        <f>IF(ISBLANK(Tabulka47[[#This Row],[start. č.]]),"-",IF(ISERROR(VLOOKUP(Tabulka47[[#This Row],[start. č.]],'3. REGISTRACE'!B:F,3,0)),"-",VLOOKUP(Tabulka47[[#This Row],[start. č.]],'3. REGISTRACE'!B:F,3,0)))</f>
        <v>2013</v>
      </c>
      <c r="F10" s="79" t="str">
        <f>IF(ISBLANK(Tabulka47[[#This Row],[start. č.]]),"-",IF(Tabulka47[[#This Row],[příjmení a jméno]]="start. č. nebylo registrováno!","-",IF(VLOOKUP(Tabulka47[[#This Row],[start. č.]],'3. REGISTRACE'!B:F,4,0)=0,"-",VLOOKUP(Tabulka47[[#This Row],[start. č.]],'3. REGISTRACE'!B:F,4,0))))</f>
        <v>www.dva běžci.cz</v>
      </c>
      <c r="G10" s="77" t="str">
        <f>IF(ISBLANK(Tabulka47[[#This Row],[start. č.]]),"-",IF(Tabulka47[[#This Row],[příjmení a jméno]]="start. č. nebylo registrováno!","-",IF(VLOOKUP(Tabulka47[[#This Row],[start. č.]],'3. REGISTRACE'!B:F,5,0)=0,"-",VLOOKUP(Tabulka47[[#This Row],[start. č.]],'3. REGISTRACE'!B:F,5,0))))</f>
        <v>M</v>
      </c>
      <c r="H10" s="80">
        <f>IF(OR(Tabulka47[[#This Row],[pořadí]]="DNF",Tabulka47[[#This Row],[pořadí]]=" "),"-",TIME(Tabulka47[[#This Row],[hod]],Tabulka47[[#This Row],[min]],Tabulka47[[#This Row],[sek]]))</f>
        <v>3.9351851851851852E-4</v>
      </c>
      <c r="I10" s="77" t="str">
        <f>IF(ISBLANK(Tabulka47[[#This Row],[start. č.]]),"-",IF(Tabulka47[[#This Row],[příjmení a jméno]]="start. č. nebylo registrováno!","-",IF(VLOOKUP(Tabulka47[[#This Row],[start. č.]],'3. REGISTRACE'!B:G,6,0)=0,"-",VLOOKUP(Tabulka47[[#This Row],[start. č.]],'3. REGISTRACE'!B:G,6,0))))</f>
        <v>Mladší přípravka H</v>
      </c>
      <c r="J10" s="46">
        <v>0</v>
      </c>
      <c r="K10" s="43">
        <v>0</v>
      </c>
      <c r="L10" s="47">
        <v>34</v>
      </c>
      <c r="M10" s="49" t="str">
        <f>IF(AND(ISBLANK(J10),ISBLANK(K10),ISBLANK(L10)),"-",IF(H10&gt;=MAX(H$9:H10),"ok","chyba!!!"))</f>
        <v>ok</v>
      </c>
      <c r="N10" s="1"/>
    </row>
    <row r="11" spans="2:14">
      <c r="B11" s="78">
        <f t="shared" si="0"/>
        <v>3</v>
      </c>
      <c r="C11" s="41">
        <v>56</v>
      </c>
      <c r="D11" s="76" t="str">
        <f>IF(ISBLANK(Tabulka47[[#This Row],[start. č.]]),"-",IF(ISERROR(VLOOKUP(Tabulka47[[#This Row],[start. č.]],'3. REGISTRACE'!B:F,2,0)),"start. č. nebylo registrováno!",VLOOKUP(Tabulka47[[#This Row],[start. č.]],'3. REGISTRACE'!B:F,2,0)))</f>
        <v>Kůrka Oliver</v>
      </c>
      <c r="E11" s="77">
        <f>IF(ISBLANK(Tabulka47[[#This Row],[start. č.]]),"-",IF(ISERROR(VLOOKUP(Tabulka47[[#This Row],[start. č.]],'3. REGISTRACE'!B:F,3,0)),"-",VLOOKUP(Tabulka47[[#This Row],[start. č.]],'3. REGISTRACE'!B:F,3,0)))</f>
        <v>2013</v>
      </c>
      <c r="F11" s="79" t="str">
        <f>IF(ISBLANK(Tabulka47[[#This Row],[start. č.]]),"-",IF(Tabulka47[[#This Row],[příjmení a jméno]]="start. č. nebylo registrováno!","-",IF(VLOOKUP(Tabulka47[[#This Row],[start. č.]],'3. REGISTRACE'!B:F,4,0)=0,"-",VLOOKUP(Tabulka47[[#This Row],[start. č.]],'3. REGISTRACE'!B:F,4,0))))</f>
        <v>Čkyně</v>
      </c>
      <c r="G11" s="77" t="str">
        <f>IF(ISBLANK(Tabulka47[[#This Row],[start. č.]]),"-",IF(Tabulka47[[#This Row],[příjmení a jméno]]="start. č. nebylo registrováno!","-",IF(VLOOKUP(Tabulka47[[#This Row],[start. č.]],'3. REGISTRACE'!B:F,5,0)=0,"-",VLOOKUP(Tabulka47[[#This Row],[start. č.]],'3. REGISTRACE'!B:F,5,0))))</f>
        <v>M</v>
      </c>
      <c r="H11" s="80">
        <f>IF(OR(Tabulka47[[#This Row],[pořadí]]="DNF",Tabulka47[[#This Row],[pořadí]]=" "),"-",TIME(Tabulka47[[#This Row],[hod]],Tabulka47[[#This Row],[min]],Tabulka47[[#This Row],[sek]]))</f>
        <v>4.5138888888888892E-4</v>
      </c>
      <c r="I11" s="77" t="str">
        <f>IF(ISBLANK(Tabulka47[[#This Row],[start. č.]]),"-",IF(Tabulka47[[#This Row],[příjmení a jméno]]="start. č. nebylo registrováno!","-",IF(VLOOKUP(Tabulka47[[#This Row],[start. č.]],'3. REGISTRACE'!B:G,6,0)=0,"-",VLOOKUP(Tabulka47[[#This Row],[start. č.]],'3. REGISTRACE'!B:G,6,0))))</f>
        <v>Mladší přípravka H</v>
      </c>
      <c r="J11" s="46">
        <v>0</v>
      </c>
      <c r="K11" s="43">
        <v>0</v>
      </c>
      <c r="L11" s="47">
        <v>39</v>
      </c>
      <c r="M11" s="49" t="str">
        <f>IF(AND(ISBLANK(J11),ISBLANK(K11),ISBLANK(L11)),"-",IF(H11&gt;=MAX(H$9:H11),"ok","chyba!!!"))</f>
        <v>ok</v>
      </c>
      <c r="N11" s="1"/>
    </row>
    <row r="12" spans="2:14">
      <c r="B12" s="78">
        <f t="shared" si="0"/>
        <v>4</v>
      </c>
      <c r="C12" s="41">
        <v>83</v>
      </c>
      <c r="D12" s="76" t="str">
        <f>IF(ISBLANK(Tabulka47[[#This Row],[start. č.]]),"-",IF(ISERROR(VLOOKUP(Tabulka47[[#This Row],[start. č.]],'3. REGISTRACE'!B:F,2,0)),"start. č. nebylo registrováno!",VLOOKUP(Tabulka47[[#This Row],[start. č.]],'3. REGISTRACE'!B:F,2,0)))</f>
        <v>Černý Svatopluk</v>
      </c>
      <c r="E12" s="77">
        <f>IF(ISBLANK(Tabulka47[[#This Row],[start. č.]]),"-",IF(ISERROR(VLOOKUP(Tabulka47[[#This Row],[start. č.]],'3. REGISTRACE'!B:F,3,0)),"-",VLOOKUP(Tabulka47[[#This Row],[start. č.]],'3. REGISTRACE'!B:F,3,0)))</f>
        <v>2013</v>
      </c>
      <c r="F12" s="79" t="str">
        <f>IF(ISBLANK(Tabulka47[[#This Row],[start. č.]]),"-",IF(Tabulka47[[#This Row],[příjmení a jméno]]="start. č. nebylo registrováno!","-",IF(VLOOKUP(Tabulka47[[#This Row],[start. č.]],'3. REGISTRACE'!B:F,4,0)=0,"-",VLOOKUP(Tabulka47[[#This Row],[start. č.]],'3. REGISTRACE'!B:F,4,0))))</f>
        <v>Libnič</v>
      </c>
      <c r="G12" s="77" t="str">
        <f>IF(ISBLANK(Tabulka47[[#This Row],[start. č.]]),"-",IF(Tabulka47[[#This Row],[příjmení a jméno]]="start. č. nebylo registrováno!","-",IF(VLOOKUP(Tabulka47[[#This Row],[start. č.]],'3. REGISTRACE'!B:F,5,0)=0,"-",VLOOKUP(Tabulka47[[#This Row],[start. č.]],'3. REGISTRACE'!B:F,5,0))))</f>
        <v>M</v>
      </c>
      <c r="H12" s="80">
        <f>IF(OR(Tabulka47[[#This Row],[pořadí]]="DNF",Tabulka47[[#This Row],[pořadí]]=" "),"-",TIME(Tabulka47[[#This Row],[hod]],Tabulka47[[#This Row],[min]],Tabulka47[[#This Row],[sek]]))</f>
        <v>4.6296296296296293E-4</v>
      </c>
      <c r="I12" s="77" t="str">
        <f>IF(ISBLANK(Tabulka47[[#This Row],[start. č.]]),"-",IF(Tabulka47[[#This Row],[příjmení a jméno]]="start. č. nebylo registrováno!","-",IF(VLOOKUP(Tabulka47[[#This Row],[start. č.]],'3. REGISTRACE'!B:G,6,0)=0,"-",VLOOKUP(Tabulka47[[#This Row],[start. č.]],'3. REGISTRACE'!B:G,6,0))))</f>
        <v>Mladší přípravka H</v>
      </c>
      <c r="J12" s="46">
        <v>0</v>
      </c>
      <c r="K12" s="43">
        <v>0</v>
      </c>
      <c r="L12" s="47">
        <v>40</v>
      </c>
      <c r="M12" s="49" t="str">
        <f>IF(AND(ISBLANK(J12),ISBLANK(K12),ISBLANK(L12)),"-",IF(H12&gt;=MAX(H$9:H12),"ok","chyba!!!"))</f>
        <v>ok</v>
      </c>
      <c r="N12" s="1"/>
    </row>
    <row r="13" spans="2:14">
      <c r="B13" s="78">
        <f t="shared" si="0"/>
        <v>5</v>
      </c>
      <c r="C13" s="41">
        <v>35</v>
      </c>
      <c r="D13" s="76" t="str">
        <f>IF(ISBLANK(Tabulka47[[#This Row],[start. č.]]),"-",IF(ISERROR(VLOOKUP(Tabulka47[[#This Row],[start. č.]],'3. REGISTRACE'!B:F,2,0)),"start. č. nebylo registrováno!",VLOOKUP(Tabulka47[[#This Row],[start. č.]],'3. REGISTRACE'!B:F,2,0)))</f>
        <v>Nováček Tadeaš</v>
      </c>
      <c r="E13" s="77">
        <f>IF(ISBLANK(Tabulka47[[#This Row],[start. č.]]),"-",IF(ISERROR(VLOOKUP(Tabulka47[[#This Row],[start. č.]],'3. REGISTRACE'!B:F,3,0)),"-",VLOOKUP(Tabulka47[[#This Row],[start. č.]],'3. REGISTRACE'!B:F,3,0)))</f>
        <v>2013</v>
      </c>
      <c r="F13" s="79" t="str">
        <f>IF(ISBLANK(Tabulka47[[#This Row],[start. č.]]),"-",IF(Tabulka47[[#This Row],[příjmení a jméno]]="start. č. nebylo registrováno!","-",IF(VLOOKUP(Tabulka47[[#This Row],[start. č.]],'3. REGISTRACE'!B:F,4,0)=0,"-",VLOOKUP(Tabulka47[[#This Row],[start. č.]],'3. REGISTRACE'!B:F,4,0))))</f>
        <v>Nové Homole</v>
      </c>
      <c r="G13" s="77" t="str">
        <f>IF(ISBLANK(Tabulka47[[#This Row],[start. č.]]),"-",IF(Tabulka47[[#This Row],[příjmení a jméno]]="start. č. nebylo registrováno!","-",IF(VLOOKUP(Tabulka47[[#This Row],[start. č.]],'3. REGISTRACE'!B:F,5,0)=0,"-",VLOOKUP(Tabulka47[[#This Row],[start. č.]],'3. REGISTRACE'!B:F,5,0))))</f>
        <v>M</v>
      </c>
      <c r="H13" s="80">
        <f>IF(OR(Tabulka47[[#This Row],[pořadí]]="DNF",Tabulka47[[#This Row],[pořadí]]=" "),"-",TIME(Tabulka47[[#This Row],[hod]],Tabulka47[[#This Row],[min]],Tabulka47[[#This Row],[sek]]))</f>
        <v>5.0925925925925921E-4</v>
      </c>
      <c r="I13" s="77" t="str">
        <f>IF(ISBLANK(Tabulka47[[#This Row],[start. č.]]),"-",IF(Tabulka47[[#This Row],[příjmení a jméno]]="start. č. nebylo registrováno!","-",IF(VLOOKUP(Tabulka47[[#This Row],[start. č.]],'3. REGISTRACE'!B:G,6,0)=0,"-",VLOOKUP(Tabulka47[[#This Row],[start. č.]],'3. REGISTRACE'!B:G,6,0))))</f>
        <v>Mladší přípravka H</v>
      </c>
      <c r="J13" s="46">
        <v>0</v>
      </c>
      <c r="K13" s="43">
        <v>0</v>
      </c>
      <c r="L13" s="47">
        <v>44</v>
      </c>
      <c r="M13" s="49" t="str">
        <f>IF(AND(ISBLANK(J13),ISBLANK(K13),ISBLANK(L13)),"-",IF(H13&gt;=MAX(H$9:H13),"ok","chyba!!!"))</f>
        <v>ok</v>
      </c>
      <c r="N13" s="1"/>
    </row>
    <row r="14" spans="2:14">
      <c r="B14" s="78">
        <f t="shared" si="0"/>
        <v>6</v>
      </c>
      <c r="C14" s="41">
        <v>78</v>
      </c>
      <c r="D14" s="76" t="str">
        <f>IF(ISBLANK(Tabulka47[[#This Row],[start. č.]]),"-",IF(ISERROR(VLOOKUP(Tabulka47[[#This Row],[start. č.]],'3. REGISTRACE'!B:F,2,0)),"start. č. nebylo registrováno!",VLOOKUP(Tabulka47[[#This Row],[start. č.]],'3. REGISTRACE'!B:F,2,0)))</f>
        <v>Hrdina Jan</v>
      </c>
      <c r="E14" s="77">
        <f>IF(ISBLANK(Tabulka47[[#This Row],[start. č.]]),"-",IF(ISERROR(VLOOKUP(Tabulka47[[#This Row],[start. č.]],'3. REGISTRACE'!B:F,3,0)),"-",VLOOKUP(Tabulka47[[#This Row],[start. č.]],'3. REGISTRACE'!B:F,3,0)))</f>
        <v>2013</v>
      </c>
      <c r="F14" s="79" t="str">
        <f>IF(ISBLANK(Tabulka47[[#This Row],[start. č.]]),"-",IF(Tabulka47[[#This Row],[příjmení a jméno]]="start. č. nebylo registrováno!","-",IF(VLOOKUP(Tabulka47[[#This Row],[start. č.]],'3. REGISTRACE'!B:F,4,0)=0,"-",VLOOKUP(Tabulka47[[#This Row],[start. č.]],'3. REGISTRACE'!B:F,4,0))))</f>
        <v>Munice</v>
      </c>
      <c r="G14" s="77" t="str">
        <f>IF(ISBLANK(Tabulka47[[#This Row],[start. č.]]),"-",IF(Tabulka47[[#This Row],[příjmení a jméno]]="start. č. nebylo registrováno!","-",IF(VLOOKUP(Tabulka47[[#This Row],[start. č.]],'3. REGISTRACE'!B:F,5,0)=0,"-",VLOOKUP(Tabulka47[[#This Row],[start. č.]],'3. REGISTRACE'!B:F,5,0))))</f>
        <v>M</v>
      </c>
      <c r="H14" s="80">
        <f>IF(OR(Tabulka47[[#This Row],[pořadí]]="DNF",Tabulka47[[#This Row],[pořadí]]=" "),"-",TIME(Tabulka47[[#This Row],[hod]],Tabulka47[[#This Row],[min]],Tabulka47[[#This Row],[sek]]))</f>
        <v>6.3657407407407402E-4</v>
      </c>
      <c r="I14" s="77" t="str">
        <f>IF(ISBLANK(Tabulka47[[#This Row],[start. č.]]),"-",IF(Tabulka47[[#This Row],[příjmení a jméno]]="start. č. nebylo registrováno!","-",IF(VLOOKUP(Tabulka47[[#This Row],[start. č.]],'3. REGISTRACE'!B:G,6,0)=0,"-",VLOOKUP(Tabulka47[[#This Row],[start. č.]],'3. REGISTRACE'!B:G,6,0))))</f>
        <v>Mladší přípravka H</v>
      </c>
      <c r="J14" s="46">
        <v>0</v>
      </c>
      <c r="K14" s="43">
        <v>0</v>
      </c>
      <c r="L14" s="47">
        <v>55</v>
      </c>
      <c r="M14" s="49" t="str">
        <f>IF(AND(ISBLANK(J14),ISBLANK(K14),ISBLANK(L14)),"-",IF(H14&gt;=MAX(H$9:H14),"ok","chyba!!!"))</f>
        <v>ok</v>
      </c>
      <c r="N14" s="1"/>
    </row>
    <row r="15" spans="2:14">
      <c r="B15" s="78">
        <f t="shared" si="0"/>
        <v>7</v>
      </c>
      <c r="C15" s="41">
        <v>52</v>
      </c>
      <c r="D15" s="76" t="str">
        <f>IF(ISBLANK(Tabulka47[[#This Row],[start. č.]]),"-",IF(ISERROR(VLOOKUP(Tabulka47[[#This Row],[start. č.]],'3. REGISTRACE'!B:F,2,0)),"start. č. nebylo registrováno!",VLOOKUP(Tabulka47[[#This Row],[start. č.]],'3. REGISTRACE'!B:F,2,0)))</f>
        <v>Krček Eliáš</v>
      </c>
      <c r="E15" s="77">
        <f>IF(ISBLANK(Tabulka47[[#This Row],[start. č.]]),"-",IF(ISERROR(VLOOKUP(Tabulka47[[#This Row],[start. č.]],'3. REGISTRACE'!B:F,3,0)),"-",VLOOKUP(Tabulka47[[#This Row],[start. č.]],'3. REGISTRACE'!B:F,3,0)))</f>
        <v>2013</v>
      </c>
      <c r="F15" s="79" t="str">
        <f>IF(ISBLANK(Tabulka47[[#This Row],[start. č.]]),"-",IF(Tabulka47[[#This Row],[příjmení a jméno]]="start. č. nebylo registrováno!","-",IF(VLOOKUP(Tabulka47[[#This Row],[start. č.]],'3. REGISTRACE'!B:F,4,0)=0,"-",VLOOKUP(Tabulka47[[#This Row],[start. č.]],'3. REGISTRACE'!B:F,4,0))))</f>
        <v>Č. Budějovice</v>
      </c>
      <c r="G15" s="77" t="str">
        <f>IF(ISBLANK(Tabulka47[[#This Row],[start. č.]]),"-",IF(Tabulka47[[#This Row],[příjmení a jméno]]="start. č. nebylo registrováno!","-",IF(VLOOKUP(Tabulka47[[#This Row],[start. č.]],'3. REGISTRACE'!B:F,5,0)=0,"-",VLOOKUP(Tabulka47[[#This Row],[start. č.]],'3. REGISTRACE'!B:F,5,0))))</f>
        <v>M</v>
      </c>
      <c r="H15" s="80">
        <f>IF(OR(Tabulka47[[#This Row],[pořadí]]="DNF",Tabulka47[[#This Row],[pořadí]]=" "),"-",TIME(Tabulka47[[#This Row],[hod]],Tabulka47[[#This Row],[min]],Tabulka47[[#This Row],[sek]]))</f>
        <v>1.3425925925925925E-3</v>
      </c>
      <c r="I15" s="77" t="str">
        <f>IF(ISBLANK(Tabulka47[[#This Row],[start. č.]]),"-",IF(Tabulka47[[#This Row],[příjmení a jméno]]="start. č. nebylo registrováno!","-",IF(VLOOKUP(Tabulka47[[#This Row],[start. č.]],'3. REGISTRACE'!B:G,6,0)=0,"-",VLOOKUP(Tabulka47[[#This Row],[start. č.]],'3. REGISTRACE'!B:G,6,0))))</f>
        <v>Mladší přípravka H</v>
      </c>
      <c r="J15" s="46">
        <v>0</v>
      </c>
      <c r="K15" s="43">
        <v>1</v>
      </c>
      <c r="L15" s="47">
        <v>56</v>
      </c>
      <c r="M15" s="49" t="str">
        <f>IF(AND(ISBLANK(J15),ISBLANK(K15),ISBLANK(L15)),"-",IF(H15&gt;=MAX(H$9:H15),"ok","chyba!!!"))</f>
        <v>ok</v>
      </c>
      <c r="N15" s="1"/>
    </row>
    <row r="16" spans="2:14">
      <c r="B16" s="78" t="str">
        <f t="shared" si="0"/>
        <v>DNF</v>
      </c>
      <c r="C16" s="41">
        <v>98</v>
      </c>
      <c r="D16" s="76" t="str">
        <f>IF(ISBLANK(Tabulka47[[#This Row],[start. č.]]),"-",IF(ISERROR(VLOOKUP(Tabulka47[[#This Row],[start. č.]],'3. REGISTRACE'!B:F,2,0)),"start. č. nebylo registrováno!",VLOOKUP(Tabulka47[[#This Row],[start. č.]],'3. REGISTRACE'!B:F,2,0)))</f>
        <v>Gazda Sebastián</v>
      </c>
      <c r="E16" s="77">
        <f>IF(ISBLANK(Tabulka47[[#This Row],[start. č.]]),"-",IF(ISERROR(VLOOKUP(Tabulka47[[#This Row],[start. č.]],'3. REGISTRACE'!B:F,3,0)),"-",VLOOKUP(Tabulka47[[#This Row],[start. č.]],'3. REGISTRACE'!B:F,3,0)))</f>
        <v>2013</v>
      </c>
      <c r="F16" s="79" t="str">
        <f>IF(ISBLANK(Tabulka47[[#This Row],[start. č.]]),"-",IF(Tabulka47[[#This Row],[příjmení a jméno]]="start. č. nebylo registrováno!","-",IF(VLOOKUP(Tabulka47[[#This Row],[start. č.]],'3. REGISTRACE'!B:F,4,0)=0,"-",VLOOKUP(Tabulka47[[#This Row],[start. č.]],'3. REGISTRACE'!B:F,4,0))))</f>
        <v>Bujanov</v>
      </c>
      <c r="G16" s="77" t="str">
        <f>IF(ISBLANK(Tabulka47[[#This Row],[start. č.]]),"-",IF(Tabulka47[[#This Row],[příjmení a jméno]]="start. č. nebylo registrováno!","-",IF(VLOOKUP(Tabulka47[[#This Row],[start. č.]],'3. REGISTRACE'!B:F,5,0)=0,"-",VLOOKUP(Tabulka47[[#This Row],[start. č.]],'3. REGISTRACE'!B:F,5,0))))</f>
        <v>M</v>
      </c>
      <c r="H16" s="80" t="str">
        <f>IF(OR(Tabulka47[[#This Row],[pořadí]]="DNF",Tabulka47[[#This Row],[pořadí]]=" "),"-",TIME(Tabulka47[[#This Row],[hod]],Tabulka47[[#This Row],[min]],Tabulka47[[#This Row],[sek]]))</f>
        <v>-</v>
      </c>
      <c r="I16" s="77" t="str">
        <f>IF(ISBLANK(Tabulka47[[#This Row],[start. č.]]),"-",IF(Tabulka47[[#This Row],[příjmení a jméno]]="start. č. nebylo registrováno!","-",IF(VLOOKUP(Tabulka47[[#This Row],[start. č.]],'3. REGISTRACE'!B:G,6,0)=0,"-",VLOOKUP(Tabulka47[[#This Row],[start. č.]],'3. REGISTRACE'!B:G,6,0))))</f>
        <v>Mladší přípravka H</v>
      </c>
      <c r="J16" s="46">
        <v>99</v>
      </c>
      <c r="K16" s="43">
        <v>99</v>
      </c>
      <c r="L16" s="47">
        <v>99</v>
      </c>
      <c r="M16" s="49" t="str">
        <f>IF(AND(ISBLANK(J16),ISBLANK(K16),ISBLANK(L16)),"-",IF(H16&gt;=MAX(H$9:H16),"ok","chyba!!!"))</f>
        <v>ok</v>
      </c>
      <c r="N16" s="1"/>
    </row>
    <row r="17" spans="2:14">
      <c r="B17" s="81" t="str">
        <f t="shared" si="0"/>
        <v xml:space="preserve"> </v>
      </c>
      <c r="C17" s="50"/>
      <c r="D17" s="82" t="str">
        <f>IF(ISBLANK(Tabulka47[[#This Row],[start. č.]]),"-",IF(ISERROR(VLOOKUP(Tabulka47[[#This Row],[start. č.]],'3. REGISTRACE'!B:F,2,0)),"start. č. nebylo registrováno!",VLOOKUP(Tabulka47[[#This Row],[start. č.]],'3. REGISTRACE'!B:F,2,0)))</f>
        <v>-</v>
      </c>
      <c r="E17" s="83" t="str">
        <f>IF(ISBLANK(Tabulka47[[#This Row],[start. č.]]),"-",IF(ISERROR(VLOOKUP(Tabulka47[[#This Row],[start. č.]],'3. REGISTRACE'!B:F,3,0)),"-",VLOOKUP(Tabulka47[[#This Row],[start. č.]],'3. REGISTRACE'!B:F,3,0)))</f>
        <v>-</v>
      </c>
      <c r="F17" s="84" t="str">
        <f>IF(ISBLANK(Tabulka47[[#This Row],[start. č.]]),"-",IF(Tabulka47[[#This Row],[příjmení a jméno]]="start. č. nebylo registrováno!","-",IF(VLOOKUP(Tabulka47[[#This Row],[start. č.]],'3. REGISTRACE'!B:F,4,0)=0,"-",VLOOKUP(Tabulka47[[#This Row],[start. č.]],'3. REGISTRACE'!B:F,4,0))))</f>
        <v>-</v>
      </c>
      <c r="G17" s="83" t="str">
        <f>IF(ISBLANK(Tabulka47[[#This Row],[start. č.]]),"-",IF(Tabulka47[[#This Row],[příjmení a jméno]]="start. č. nebylo registrováno!","-",IF(VLOOKUP(Tabulka47[[#This Row],[start. č.]],'3. REGISTRACE'!B:F,5,0)=0,"-",VLOOKUP(Tabulka47[[#This Row],[start. č.]],'3. REGISTRACE'!B:F,5,0))))</f>
        <v>-</v>
      </c>
      <c r="H17" s="85" t="str">
        <f>IF(OR(Tabulka47[[#This Row],[pořadí]]="DNF",Tabulka47[[#This Row],[pořadí]]=" "),"-",TIME(Tabulka47[[#This Row],[hod]],Tabulka47[[#This Row],[min]],Tabulka47[[#This Row],[sek]]))</f>
        <v>-</v>
      </c>
      <c r="I17" s="83" t="str">
        <f>IF(ISBLANK(Tabulka47[[#This Row],[start. č.]]),"-",IF(Tabulka47[[#This Row],[příjmení a jméno]]="start. č. nebylo registrováno!","-",IF(VLOOKUP(Tabulka47[[#This Row],[start. č.]],'3. REGISTRACE'!B:G,6,0)=0,"-",VLOOKUP(Tabulka47[[#This Row],[start. č.]],'3. REGISTRACE'!B:G,6,0))))</f>
        <v>-</v>
      </c>
      <c r="J17" s="51"/>
      <c r="K17" s="52"/>
      <c r="L17" s="53"/>
      <c r="M17" s="49" t="str">
        <f>IF(AND(ISBLANK(J17),ISBLANK(K17),ISBLANK(L17)),"-",IF(H17&gt;=MAX(H$9:H17),"ok","chyba!!!"))</f>
        <v>-</v>
      </c>
      <c r="N17" s="1"/>
    </row>
    <row r="18" spans="2:14">
      <c r="B18" s="81" t="str">
        <f t="shared" si="0"/>
        <v xml:space="preserve"> </v>
      </c>
      <c r="C18" s="50"/>
      <c r="D18" s="82" t="str">
        <f>IF(ISBLANK(Tabulka47[[#This Row],[start. č.]]),"-",IF(ISERROR(VLOOKUP(Tabulka47[[#This Row],[start. č.]],'3. REGISTRACE'!B:F,2,0)),"start. č. nebylo registrováno!",VLOOKUP(Tabulka47[[#This Row],[start. č.]],'3. REGISTRACE'!B:F,2,0)))</f>
        <v>-</v>
      </c>
      <c r="E18" s="83" t="str">
        <f>IF(ISBLANK(Tabulka47[[#This Row],[start. č.]]),"-",IF(ISERROR(VLOOKUP(Tabulka47[[#This Row],[start. č.]],'3. REGISTRACE'!B:F,3,0)),"-",VLOOKUP(Tabulka47[[#This Row],[start. č.]],'3. REGISTRACE'!B:F,3,0)))</f>
        <v>-</v>
      </c>
      <c r="F18" s="84" t="str">
        <f>IF(ISBLANK(Tabulka47[[#This Row],[start. č.]]),"-",IF(Tabulka47[[#This Row],[příjmení a jméno]]="start. č. nebylo registrováno!","-",IF(VLOOKUP(Tabulka47[[#This Row],[start. č.]],'3. REGISTRACE'!B:F,4,0)=0,"-",VLOOKUP(Tabulka47[[#This Row],[start. č.]],'3. REGISTRACE'!B:F,4,0))))</f>
        <v>-</v>
      </c>
      <c r="G18" s="83" t="str">
        <f>IF(ISBLANK(Tabulka47[[#This Row],[start. č.]]),"-",IF(Tabulka47[[#This Row],[příjmení a jméno]]="start. č. nebylo registrováno!","-",IF(VLOOKUP(Tabulka47[[#This Row],[start. č.]],'3. REGISTRACE'!B:F,5,0)=0,"-",VLOOKUP(Tabulka47[[#This Row],[start. č.]],'3. REGISTRACE'!B:F,5,0))))</f>
        <v>-</v>
      </c>
      <c r="H18" s="85" t="str">
        <f>IF(OR(Tabulka47[[#This Row],[pořadí]]="DNF",Tabulka47[[#This Row],[pořadí]]=" "),"-",TIME(Tabulka47[[#This Row],[hod]],Tabulka47[[#This Row],[min]],Tabulka47[[#This Row],[sek]]))</f>
        <v>-</v>
      </c>
      <c r="I18" s="83" t="str">
        <f>IF(ISBLANK(Tabulka47[[#This Row],[start. č.]]),"-",IF(Tabulka47[[#This Row],[příjmení a jméno]]="start. č. nebylo registrováno!","-",IF(VLOOKUP(Tabulka47[[#This Row],[start. č.]],'3. REGISTRACE'!B:G,6,0)=0,"-",VLOOKUP(Tabulka47[[#This Row],[start. č.]],'3. REGISTRACE'!B:G,6,0))))</f>
        <v>-</v>
      </c>
      <c r="J18" s="51"/>
      <c r="K18" s="52"/>
      <c r="L18" s="53"/>
      <c r="M18" s="49" t="str">
        <f>IF(AND(ISBLANK(J18),ISBLANK(K18),ISBLANK(L18)),"-",IF(H18&gt;=MAX(H$9:H18),"ok","chyba!!!"))</f>
        <v>-</v>
      </c>
      <c r="N18" s="1"/>
    </row>
    <row r="19" spans="2:14">
      <c r="B19" s="81" t="str">
        <f t="shared" si="0"/>
        <v xml:space="preserve"> </v>
      </c>
      <c r="C19" s="50"/>
      <c r="D19" s="82" t="str">
        <f>IF(ISBLANK(Tabulka47[[#This Row],[start. č.]]),"-",IF(ISERROR(VLOOKUP(Tabulka47[[#This Row],[start. č.]],'3. REGISTRACE'!B:F,2,0)),"start. č. nebylo registrováno!",VLOOKUP(Tabulka47[[#This Row],[start. č.]],'3. REGISTRACE'!B:F,2,0)))</f>
        <v>-</v>
      </c>
      <c r="E19" s="83" t="str">
        <f>IF(ISBLANK(Tabulka47[[#This Row],[start. č.]]),"-",IF(ISERROR(VLOOKUP(Tabulka47[[#This Row],[start. č.]],'3. REGISTRACE'!B:F,3,0)),"-",VLOOKUP(Tabulka47[[#This Row],[start. č.]],'3. REGISTRACE'!B:F,3,0)))</f>
        <v>-</v>
      </c>
      <c r="F19" s="84" t="str">
        <f>IF(ISBLANK(Tabulka47[[#This Row],[start. č.]]),"-",IF(Tabulka47[[#This Row],[příjmení a jméno]]="start. č. nebylo registrováno!","-",IF(VLOOKUP(Tabulka47[[#This Row],[start. č.]],'3. REGISTRACE'!B:F,4,0)=0,"-",VLOOKUP(Tabulka47[[#This Row],[start. č.]],'3. REGISTRACE'!B:F,4,0))))</f>
        <v>-</v>
      </c>
      <c r="G19" s="83" t="str">
        <f>IF(ISBLANK(Tabulka47[[#This Row],[start. č.]]),"-",IF(Tabulka47[[#This Row],[příjmení a jméno]]="start. č. nebylo registrováno!","-",IF(VLOOKUP(Tabulka47[[#This Row],[start. č.]],'3. REGISTRACE'!B:F,5,0)=0,"-",VLOOKUP(Tabulka47[[#This Row],[start. č.]],'3. REGISTRACE'!B:F,5,0))))</f>
        <v>-</v>
      </c>
      <c r="H19" s="85" t="str">
        <f>IF(OR(Tabulka47[[#This Row],[pořadí]]="DNF",Tabulka47[[#This Row],[pořadí]]=" "),"-",TIME(Tabulka47[[#This Row],[hod]],Tabulka47[[#This Row],[min]],Tabulka47[[#This Row],[sek]]))</f>
        <v>-</v>
      </c>
      <c r="I19" s="83" t="str">
        <f>IF(ISBLANK(Tabulka47[[#This Row],[start. č.]]),"-",IF(Tabulka47[[#This Row],[příjmení a jméno]]="start. č. nebylo registrováno!","-",IF(VLOOKUP(Tabulka47[[#This Row],[start. č.]],'3. REGISTRACE'!B:G,6,0)=0,"-",VLOOKUP(Tabulka47[[#This Row],[start. č.]],'3. REGISTRACE'!B:G,6,0))))</f>
        <v>-</v>
      </c>
      <c r="J19" s="51"/>
      <c r="K19" s="52"/>
      <c r="L19" s="53"/>
      <c r="M19" s="49" t="str">
        <f>IF(AND(ISBLANK(J19),ISBLANK(K19),ISBLANK(L19)),"-",IF(H19&gt;=MAX(H$9:H19),"ok","chyba!!!"))</f>
        <v>-</v>
      </c>
      <c r="N19" s="1"/>
    </row>
    <row r="20" spans="2:14">
      <c r="B20" s="81" t="str">
        <f t="shared" si="0"/>
        <v xml:space="preserve"> </v>
      </c>
      <c r="C20" s="50"/>
      <c r="D20" s="82" t="str">
        <f>IF(ISBLANK(Tabulka47[[#This Row],[start. č.]]),"-",IF(ISERROR(VLOOKUP(Tabulka47[[#This Row],[start. č.]],'3. REGISTRACE'!B:F,2,0)),"start. č. nebylo registrováno!",VLOOKUP(Tabulka47[[#This Row],[start. č.]],'3. REGISTRACE'!B:F,2,0)))</f>
        <v>-</v>
      </c>
      <c r="E20" s="83" t="str">
        <f>IF(ISBLANK(Tabulka47[[#This Row],[start. č.]]),"-",IF(ISERROR(VLOOKUP(Tabulka47[[#This Row],[start. č.]],'3. REGISTRACE'!B:F,3,0)),"-",VLOOKUP(Tabulka47[[#This Row],[start. č.]],'3. REGISTRACE'!B:F,3,0)))</f>
        <v>-</v>
      </c>
      <c r="F20" s="84" t="str">
        <f>IF(ISBLANK(Tabulka47[[#This Row],[start. č.]]),"-",IF(Tabulka47[[#This Row],[příjmení a jméno]]="start. č. nebylo registrováno!","-",IF(VLOOKUP(Tabulka47[[#This Row],[start. č.]],'3. REGISTRACE'!B:F,4,0)=0,"-",VLOOKUP(Tabulka47[[#This Row],[start. č.]],'3. REGISTRACE'!B:F,4,0))))</f>
        <v>-</v>
      </c>
      <c r="G20" s="83" t="str">
        <f>IF(ISBLANK(Tabulka47[[#This Row],[start. č.]]),"-",IF(Tabulka47[[#This Row],[příjmení a jméno]]="start. č. nebylo registrováno!","-",IF(VLOOKUP(Tabulka47[[#This Row],[start. č.]],'3. REGISTRACE'!B:F,5,0)=0,"-",VLOOKUP(Tabulka47[[#This Row],[start. č.]],'3. REGISTRACE'!B:F,5,0))))</f>
        <v>-</v>
      </c>
      <c r="H20" s="85" t="str">
        <f>IF(OR(Tabulka47[[#This Row],[pořadí]]="DNF",Tabulka47[[#This Row],[pořadí]]=" "),"-",TIME(Tabulka47[[#This Row],[hod]],Tabulka47[[#This Row],[min]],Tabulka47[[#This Row],[sek]]))</f>
        <v>-</v>
      </c>
      <c r="I20" s="83" t="str">
        <f>IF(ISBLANK(Tabulka47[[#This Row],[start. č.]]),"-",IF(Tabulka47[[#This Row],[příjmení a jméno]]="start. č. nebylo registrováno!","-",IF(VLOOKUP(Tabulka47[[#This Row],[start. č.]],'3. REGISTRACE'!B:G,6,0)=0,"-",VLOOKUP(Tabulka47[[#This Row],[start. č.]],'3. REGISTRACE'!B:G,6,0))))</f>
        <v>-</v>
      </c>
      <c r="J20" s="51"/>
      <c r="K20" s="52"/>
      <c r="L20" s="53"/>
      <c r="M20" s="49" t="str">
        <f>IF(AND(ISBLANK(J20),ISBLANK(K20),ISBLANK(L20)),"-",IF(H20&gt;=MAX(H$9:H20),"ok","chyba!!!"))</f>
        <v>-</v>
      </c>
      <c r="N20" s="1"/>
    </row>
    <row r="21" spans="2:14">
      <c r="B21" s="81" t="str">
        <f t="shared" si="0"/>
        <v xml:space="preserve"> </v>
      </c>
      <c r="C21" s="50"/>
      <c r="D21" s="82" t="str">
        <f>IF(ISBLANK(Tabulka47[[#This Row],[start. č.]]),"-",IF(ISERROR(VLOOKUP(Tabulka47[[#This Row],[start. č.]],'3. REGISTRACE'!B:F,2,0)),"start. č. nebylo registrováno!",VLOOKUP(Tabulka47[[#This Row],[start. č.]],'3. REGISTRACE'!B:F,2,0)))</f>
        <v>-</v>
      </c>
      <c r="E21" s="83" t="str">
        <f>IF(ISBLANK(Tabulka47[[#This Row],[start. č.]]),"-",IF(ISERROR(VLOOKUP(Tabulka47[[#This Row],[start. č.]],'3. REGISTRACE'!B:F,3,0)),"-",VLOOKUP(Tabulka47[[#This Row],[start. č.]],'3. REGISTRACE'!B:F,3,0)))</f>
        <v>-</v>
      </c>
      <c r="F21" s="84" t="str">
        <f>IF(ISBLANK(Tabulka47[[#This Row],[start. č.]]),"-",IF(Tabulka47[[#This Row],[příjmení a jméno]]="start. č. nebylo registrováno!","-",IF(VLOOKUP(Tabulka47[[#This Row],[start. č.]],'3. REGISTRACE'!B:F,4,0)=0,"-",VLOOKUP(Tabulka47[[#This Row],[start. č.]],'3. REGISTRACE'!B:F,4,0))))</f>
        <v>-</v>
      </c>
      <c r="G21" s="83" t="str">
        <f>IF(ISBLANK(Tabulka47[[#This Row],[start. č.]]),"-",IF(Tabulka47[[#This Row],[příjmení a jméno]]="start. č. nebylo registrováno!","-",IF(VLOOKUP(Tabulka47[[#This Row],[start. č.]],'3. REGISTRACE'!B:F,5,0)=0,"-",VLOOKUP(Tabulka47[[#This Row],[start. č.]],'3. REGISTRACE'!B:F,5,0))))</f>
        <v>-</v>
      </c>
      <c r="H21" s="85" t="str">
        <f>IF(OR(Tabulka47[[#This Row],[pořadí]]="DNF",Tabulka47[[#This Row],[pořadí]]=" "),"-",TIME(Tabulka47[[#This Row],[hod]],Tabulka47[[#This Row],[min]],Tabulka47[[#This Row],[sek]]))</f>
        <v>-</v>
      </c>
      <c r="I21" s="83" t="str">
        <f>IF(ISBLANK(Tabulka47[[#This Row],[start. č.]]),"-",IF(Tabulka47[[#This Row],[příjmení a jméno]]="start. č. nebylo registrováno!","-",IF(VLOOKUP(Tabulka47[[#This Row],[start. č.]],'3. REGISTRACE'!B:G,6,0)=0,"-",VLOOKUP(Tabulka47[[#This Row],[start. č.]],'3. REGISTRACE'!B:G,6,0))))</f>
        <v>-</v>
      </c>
      <c r="J21" s="51"/>
      <c r="K21" s="52"/>
      <c r="L21" s="53"/>
      <c r="M21" s="49" t="str">
        <f>IF(AND(ISBLANK(J21),ISBLANK(K21),ISBLANK(L21)),"-",IF(H21&gt;=MAX(H$9:H21),"ok","chyba!!!"))</f>
        <v>-</v>
      </c>
      <c r="N21" s="1"/>
    </row>
    <row r="22" spans="2:14">
      <c r="B22" s="81" t="str">
        <f t="shared" si="0"/>
        <v xml:space="preserve"> </v>
      </c>
      <c r="C22" s="50"/>
      <c r="D22" s="82" t="str">
        <f>IF(ISBLANK(Tabulka47[[#This Row],[start. č.]]),"-",IF(ISERROR(VLOOKUP(Tabulka47[[#This Row],[start. č.]],'3. REGISTRACE'!B:F,2,0)),"start. č. nebylo registrováno!",VLOOKUP(Tabulka47[[#This Row],[start. č.]],'3. REGISTRACE'!B:F,2,0)))</f>
        <v>-</v>
      </c>
      <c r="E22" s="83" t="str">
        <f>IF(ISBLANK(Tabulka47[[#This Row],[start. č.]]),"-",IF(ISERROR(VLOOKUP(Tabulka47[[#This Row],[start. č.]],'3. REGISTRACE'!B:F,3,0)),"-",VLOOKUP(Tabulka47[[#This Row],[start. č.]],'3. REGISTRACE'!B:F,3,0)))</f>
        <v>-</v>
      </c>
      <c r="F22" s="84" t="str">
        <f>IF(ISBLANK(Tabulka47[[#This Row],[start. č.]]),"-",IF(Tabulka47[[#This Row],[příjmení a jméno]]="start. č. nebylo registrováno!","-",IF(VLOOKUP(Tabulka47[[#This Row],[start. č.]],'3. REGISTRACE'!B:F,4,0)=0,"-",VLOOKUP(Tabulka47[[#This Row],[start. č.]],'3. REGISTRACE'!B:F,4,0))))</f>
        <v>-</v>
      </c>
      <c r="G22" s="83" t="str">
        <f>IF(ISBLANK(Tabulka47[[#This Row],[start. č.]]),"-",IF(Tabulka47[[#This Row],[příjmení a jméno]]="start. č. nebylo registrováno!","-",IF(VLOOKUP(Tabulka47[[#This Row],[start. č.]],'3. REGISTRACE'!B:F,5,0)=0,"-",VLOOKUP(Tabulka47[[#This Row],[start. č.]],'3. REGISTRACE'!B:F,5,0))))</f>
        <v>-</v>
      </c>
      <c r="H22" s="85" t="str">
        <f>IF(OR(Tabulka47[[#This Row],[pořadí]]="DNF",Tabulka47[[#This Row],[pořadí]]=" "),"-",TIME(Tabulka47[[#This Row],[hod]],Tabulka47[[#This Row],[min]],Tabulka47[[#This Row],[sek]]))</f>
        <v>-</v>
      </c>
      <c r="I22" s="83" t="str">
        <f>IF(ISBLANK(Tabulka47[[#This Row],[start. č.]]),"-",IF(Tabulka47[[#This Row],[příjmení a jméno]]="start. č. nebylo registrováno!","-",IF(VLOOKUP(Tabulka47[[#This Row],[start. č.]],'3. REGISTRACE'!B:G,6,0)=0,"-",VLOOKUP(Tabulka47[[#This Row],[start. č.]],'3. REGISTRACE'!B:G,6,0))))</f>
        <v>-</v>
      </c>
      <c r="J22" s="51"/>
      <c r="K22" s="52"/>
      <c r="L22" s="53"/>
      <c r="M22" s="49" t="str">
        <f>IF(AND(ISBLANK(J22),ISBLANK(K22),ISBLANK(L22)),"-",IF(H22&gt;=MAX(H$9:H22),"ok","chyba!!!"))</f>
        <v>-</v>
      </c>
      <c r="N22" s="1"/>
    </row>
    <row r="23" spans="2:14">
      <c r="B23" s="81" t="str">
        <f t="shared" si="0"/>
        <v xml:space="preserve"> </v>
      </c>
      <c r="C23" s="50"/>
      <c r="D23" s="82" t="str">
        <f>IF(ISBLANK(Tabulka47[[#This Row],[start. č.]]),"-",IF(ISERROR(VLOOKUP(Tabulka47[[#This Row],[start. č.]],'3. REGISTRACE'!B:F,2,0)),"start. č. nebylo registrováno!",VLOOKUP(Tabulka47[[#This Row],[start. č.]],'3. REGISTRACE'!B:F,2,0)))</f>
        <v>-</v>
      </c>
      <c r="E23" s="83" t="str">
        <f>IF(ISBLANK(Tabulka47[[#This Row],[start. č.]]),"-",IF(ISERROR(VLOOKUP(Tabulka47[[#This Row],[start. č.]],'3. REGISTRACE'!B:F,3,0)),"-",VLOOKUP(Tabulka47[[#This Row],[start. č.]],'3. REGISTRACE'!B:F,3,0)))</f>
        <v>-</v>
      </c>
      <c r="F23" s="84" t="str">
        <f>IF(ISBLANK(Tabulka47[[#This Row],[start. č.]]),"-",IF(Tabulka47[[#This Row],[příjmení a jméno]]="start. č. nebylo registrováno!","-",IF(VLOOKUP(Tabulka47[[#This Row],[start. č.]],'3. REGISTRACE'!B:F,4,0)=0,"-",VLOOKUP(Tabulka47[[#This Row],[start. č.]],'3. REGISTRACE'!B:F,4,0))))</f>
        <v>-</v>
      </c>
      <c r="G23" s="83" t="str">
        <f>IF(ISBLANK(Tabulka47[[#This Row],[start. č.]]),"-",IF(Tabulka47[[#This Row],[příjmení a jméno]]="start. č. nebylo registrováno!","-",IF(VLOOKUP(Tabulka47[[#This Row],[start. č.]],'3. REGISTRACE'!B:F,5,0)=0,"-",VLOOKUP(Tabulka47[[#This Row],[start. č.]],'3. REGISTRACE'!B:F,5,0))))</f>
        <v>-</v>
      </c>
      <c r="H23" s="85" t="str">
        <f>IF(OR(Tabulka47[[#This Row],[pořadí]]="DNF",Tabulka47[[#This Row],[pořadí]]=" "),"-",TIME(Tabulka47[[#This Row],[hod]],Tabulka47[[#This Row],[min]],Tabulka47[[#This Row],[sek]]))</f>
        <v>-</v>
      </c>
      <c r="I23" s="83" t="str">
        <f>IF(ISBLANK(Tabulka47[[#This Row],[start. č.]]),"-",IF(Tabulka47[[#This Row],[příjmení a jméno]]="start. č. nebylo registrováno!","-",IF(VLOOKUP(Tabulka47[[#This Row],[start. č.]],'3. REGISTRACE'!B:G,6,0)=0,"-",VLOOKUP(Tabulka47[[#This Row],[start. č.]],'3. REGISTRACE'!B:G,6,0))))</f>
        <v>-</v>
      </c>
      <c r="J23" s="51"/>
      <c r="K23" s="52"/>
      <c r="L23" s="53"/>
      <c r="M23" s="49" t="str">
        <f>IF(AND(ISBLANK(J23),ISBLANK(K23),ISBLANK(L23)),"-",IF(H23&gt;=MAX(H$9:H23),"ok","chyba!!!"))</f>
        <v>-</v>
      </c>
      <c r="N23" s="1"/>
    </row>
    <row r="24" spans="2:14">
      <c r="B24" s="81" t="str">
        <f t="shared" si="0"/>
        <v xml:space="preserve"> </v>
      </c>
      <c r="C24" s="50"/>
      <c r="D24" s="82" t="str">
        <f>IF(ISBLANK(Tabulka47[[#This Row],[start. č.]]),"-",IF(ISERROR(VLOOKUP(Tabulka47[[#This Row],[start. č.]],'3. REGISTRACE'!B:F,2,0)),"start. č. nebylo registrováno!",VLOOKUP(Tabulka47[[#This Row],[start. č.]],'3. REGISTRACE'!B:F,2,0)))</f>
        <v>-</v>
      </c>
      <c r="E24" s="83" t="str">
        <f>IF(ISBLANK(Tabulka47[[#This Row],[start. č.]]),"-",IF(ISERROR(VLOOKUP(Tabulka47[[#This Row],[start. č.]],'3. REGISTRACE'!B:F,3,0)),"-",VLOOKUP(Tabulka47[[#This Row],[start. č.]],'3. REGISTRACE'!B:F,3,0)))</f>
        <v>-</v>
      </c>
      <c r="F24" s="84" t="str">
        <f>IF(ISBLANK(Tabulka47[[#This Row],[start. č.]]),"-",IF(Tabulka47[[#This Row],[příjmení a jméno]]="start. č. nebylo registrováno!","-",IF(VLOOKUP(Tabulka47[[#This Row],[start. č.]],'3. REGISTRACE'!B:F,4,0)=0,"-",VLOOKUP(Tabulka47[[#This Row],[start. č.]],'3. REGISTRACE'!B:F,4,0))))</f>
        <v>-</v>
      </c>
      <c r="G24" s="83" t="str">
        <f>IF(ISBLANK(Tabulka47[[#This Row],[start. č.]]),"-",IF(Tabulka47[[#This Row],[příjmení a jméno]]="start. č. nebylo registrováno!","-",IF(VLOOKUP(Tabulka47[[#This Row],[start. č.]],'3. REGISTRACE'!B:F,5,0)=0,"-",VLOOKUP(Tabulka47[[#This Row],[start. č.]],'3. REGISTRACE'!B:F,5,0))))</f>
        <v>-</v>
      </c>
      <c r="H24" s="85" t="str">
        <f>IF(OR(Tabulka47[[#This Row],[pořadí]]="DNF",Tabulka47[[#This Row],[pořadí]]=" "),"-",TIME(Tabulka47[[#This Row],[hod]],Tabulka47[[#This Row],[min]],Tabulka47[[#This Row],[sek]]))</f>
        <v>-</v>
      </c>
      <c r="I24" s="83" t="str">
        <f>IF(ISBLANK(Tabulka47[[#This Row],[start. č.]]),"-",IF(Tabulka47[[#This Row],[příjmení a jméno]]="start. č. nebylo registrováno!","-",IF(VLOOKUP(Tabulka47[[#This Row],[start. č.]],'3. REGISTRACE'!B:G,6,0)=0,"-",VLOOKUP(Tabulka47[[#This Row],[start. č.]],'3. REGISTRACE'!B:G,6,0))))</f>
        <v>-</v>
      </c>
      <c r="J24" s="51"/>
      <c r="K24" s="52"/>
      <c r="L24" s="53"/>
      <c r="M24" s="49" t="str">
        <f>IF(AND(ISBLANK(J24),ISBLANK(K24),ISBLANK(L24)),"-",IF(H24&gt;=MAX(H$9:H24),"ok","chyba!!!"))</f>
        <v>-</v>
      </c>
      <c r="N24" s="1"/>
    </row>
    <row r="25" spans="2:14">
      <c r="B25" s="81" t="str">
        <f t="shared" si="0"/>
        <v xml:space="preserve"> </v>
      </c>
      <c r="C25" s="50"/>
      <c r="D25" s="82" t="str">
        <f>IF(ISBLANK(Tabulka47[[#This Row],[start. č.]]),"-",IF(ISERROR(VLOOKUP(Tabulka47[[#This Row],[start. č.]],'3. REGISTRACE'!B:F,2,0)),"start. č. nebylo registrováno!",VLOOKUP(Tabulka47[[#This Row],[start. č.]],'3. REGISTRACE'!B:F,2,0)))</f>
        <v>-</v>
      </c>
      <c r="E25" s="83" t="str">
        <f>IF(ISBLANK(Tabulka47[[#This Row],[start. č.]]),"-",IF(ISERROR(VLOOKUP(Tabulka47[[#This Row],[start. č.]],'3. REGISTRACE'!B:F,3,0)),"-",VLOOKUP(Tabulka47[[#This Row],[start. č.]],'3. REGISTRACE'!B:F,3,0)))</f>
        <v>-</v>
      </c>
      <c r="F25" s="84" t="str">
        <f>IF(ISBLANK(Tabulka47[[#This Row],[start. č.]]),"-",IF(Tabulka47[[#This Row],[příjmení a jméno]]="start. č. nebylo registrováno!","-",IF(VLOOKUP(Tabulka47[[#This Row],[start. č.]],'3. REGISTRACE'!B:F,4,0)=0,"-",VLOOKUP(Tabulka47[[#This Row],[start. č.]],'3. REGISTRACE'!B:F,4,0))))</f>
        <v>-</v>
      </c>
      <c r="G25" s="83" t="str">
        <f>IF(ISBLANK(Tabulka47[[#This Row],[start. č.]]),"-",IF(Tabulka47[[#This Row],[příjmení a jméno]]="start. č. nebylo registrováno!","-",IF(VLOOKUP(Tabulka47[[#This Row],[start. č.]],'3. REGISTRACE'!B:F,5,0)=0,"-",VLOOKUP(Tabulka47[[#This Row],[start. č.]],'3. REGISTRACE'!B:F,5,0))))</f>
        <v>-</v>
      </c>
      <c r="H25" s="85" t="str">
        <f>IF(OR(Tabulka47[[#This Row],[pořadí]]="DNF",Tabulka47[[#This Row],[pořadí]]=" "),"-",TIME(Tabulka47[[#This Row],[hod]],Tabulka47[[#This Row],[min]],Tabulka47[[#This Row],[sek]]))</f>
        <v>-</v>
      </c>
      <c r="I25" s="83" t="str">
        <f>IF(ISBLANK(Tabulka47[[#This Row],[start. č.]]),"-",IF(Tabulka47[[#This Row],[příjmení a jméno]]="start. č. nebylo registrováno!","-",IF(VLOOKUP(Tabulka47[[#This Row],[start. č.]],'3. REGISTRACE'!B:G,6,0)=0,"-",VLOOKUP(Tabulka47[[#This Row],[start. č.]],'3. REGISTRACE'!B:G,6,0))))</f>
        <v>-</v>
      </c>
      <c r="J25" s="51"/>
      <c r="K25" s="52"/>
      <c r="L25" s="53"/>
      <c r="M25" s="49" t="str">
        <f>IF(AND(ISBLANK(J25),ISBLANK(K25),ISBLANK(L25)),"-",IF(H25&gt;=MAX(H$9:H25),"ok","chyba!!!"))</f>
        <v>-</v>
      </c>
      <c r="N25" s="1"/>
    </row>
    <row r="26" spans="2:14">
      <c r="B26" s="81" t="str">
        <f t="shared" si="0"/>
        <v xml:space="preserve"> </v>
      </c>
      <c r="C26" s="50"/>
      <c r="D26" s="82" t="str">
        <f>IF(ISBLANK(Tabulka47[[#This Row],[start. č.]]),"-",IF(ISERROR(VLOOKUP(Tabulka47[[#This Row],[start. č.]],'3. REGISTRACE'!B:F,2,0)),"start. č. nebylo registrováno!",VLOOKUP(Tabulka47[[#This Row],[start. č.]],'3. REGISTRACE'!B:F,2,0)))</f>
        <v>-</v>
      </c>
      <c r="E26" s="83" t="str">
        <f>IF(ISBLANK(Tabulka47[[#This Row],[start. č.]]),"-",IF(ISERROR(VLOOKUP(Tabulka47[[#This Row],[start. č.]],'3. REGISTRACE'!B:F,3,0)),"-",VLOOKUP(Tabulka47[[#This Row],[start. č.]],'3. REGISTRACE'!B:F,3,0)))</f>
        <v>-</v>
      </c>
      <c r="F26" s="84" t="str">
        <f>IF(ISBLANK(Tabulka47[[#This Row],[start. č.]]),"-",IF(Tabulka47[[#This Row],[příjmení a jméno]]="start. č. nebylo registrováno!","-",IF(VLOOKUP(Tabulka47[[#This Row],[start. č.]],'3. REGISTRACE'!B:F,4,0)=0,"-",VLOOKUP(Tabulka47[[#This Row],[start. č.]],'3. REGISTRACE'!B:F,4,0))))</f>
        <v>-</v>
      </c>
      <c r="G26" s="83" t="str">
        <f>IF(ISBLANK(Tabulka47[[#This Row],[start. č.]]),"-",IF(Tabulka47[[#This Row],[příjmení a jméno]]="start. č. nebylo registrováno!","-",IF(VLOOKUP(Tabulka47[[#This Row],[start. č.]],'3. REGISTRACE'!B:F,5,0)=0,"-",VLOOKUP(Tabulka47[[#This Row],[start. č.]],'3. REGISTRACE'!B:F,5,0))))</f>
        <v>-</v>
      </c>
      <c r="H26" s="85" t="str">
        <f>IF(OR(Tabulka47[[#This Row],[pořadí]]="DNF",Tabulka47[[#This Row],[pořadí]]=" "),"-",TIME(Tabulka47[[#This Row],[hod]],Tabulka47[[#This Row],[min]],Tabulka47[[#This Row],[sek]]))</f>
        <v>-</v>
      </c>
      <c r="I26" s="83" t="str">
        <f>IF(ISBLANK(Tabulka47[[#This Row],[start. č.]]),"-",IF(Tabulka47[[#This Row],[příjmení a jméno]]="start. č. nebylo registrováno!","-",IF(VLOOKUP(Tabulka47[[#This Row],[start. č.]],'3. REGISTRACE'!B:G,6,0)=0,"-",VLOOKUP(Tabulka47[[#This Row],[start. č.]],'3. REGISTRACE'!B:G,6,0))))</f>
        <v>-</v>
      </c>
      <c r="J26" s="51"/>
      <c r="K26" s="52"/>
      <c r="L26" s="53"/>
      <c r="M26" s="49" t="str">
        <f>IF(AND(ISBLANK(J26),ISBLANK(K26),ISBLANK(L26)),"-",IF(H26&gt;=MAX(H$9:H26),"ok","chyba!!!"))</f>
        <v>-</v>
      </c>
      <c r="N26" s="1"/>
    </row>
    <row r="27" spans="2:14">
      <c r="B27" s="81" t="str">
        <f t="shared" si="0"/>
        <v xml:space="preserve"> </v>
      </c>
      <c r="C27" s="50"/>
      <c r="D27" s="82" t="str">
        <f>IF(ISBLANK(Tabulka47[[#This Row],[start. č.]]),"-",IF(ISERROR(VLOOKUP(Tabulka47[[#This Row],[start. č.]],'3. REGISTRACE'!B:F,2,0)),"start. č. nebylo registrováno!",VLOOKUP(Tabulka47[[#This Row],[start. č.]],'3. REGISTRACE'!B:F,2,0)))</f>
        <v>-</v>
      </c>
      <c r="E27" s="83" t="str">
        <f>IF(ISBLANK(Tabulka47[[#This Row],[start. č.]]),"-",IF(ISERROR(VLOOKUP(Tabulka47[[#This Row],[start. č.]],'3. REGISTRACE'!B:F,3,0)),"-",VLOOKUP(Tabulka47[[#This Row],[start. č.]],'3. REGISTRACE'!B:F,3,0)))</f>
        <v>-</v>
      </c>
      <c r="F27" s="84" t="str">
        <f>IF(ISBLANK(Tabulka47[[#This Row],[start. č.]]),"-",IF(Tabulka47[[#This Row],[příjmení a jméno]]="start. č. nebylo registrováno!","-",IF(VLOOKUP(Tabulka47[[#This Row],[start. č.]],'3. REGISTRACE'!B:F,4,0)=0,"-",VLOOKUP(Tabulka47[[#This Row],[start. č.]],'3. REGISTRACE'!B:F,4,0))))</f>
        <v>-</v>
      </c>
      <c r="G27" s="83" t="str">
        <f>IF(ISBLANK(Tabulka47[[#This Row],[start. č.]]),"-",IF(Tabulka47[[#This Row],[příjmení a jméno]]="start. č. nebylo registrováno!","-",IF(VLOOKUP(Tabulka47[[#This Row],[start. č.]],'3. REGISTRACE'!B:F,5,0)=0,"-",VLOOKUP(Tabulka47[[#This Row],[start. č.]],'3. REGISTRACE'!B:F,5,0))))</f>
        <v>-</v>
      </c>
      <c r="H27" s="85" t="str">
        <f>IF(OR(Tabulka47[[#This Row],[pořadí]]="DNF",Tabulka47[[#This Row],[pořadí]]=" "),"-",TIME(Tabulka47[[#This Row],[hod]],Tabulka47[[#This Row],[min]],Tabulka47[[#This Row],[sek]]))</f>
        <v>-</v>
      </c>
      <c r="I27" s="83" t="str">
        <f>IF(ISBLANK(Tabulka47[[#This Row],[start. č.]]),"-",IF(Tabulka47[[#This Row],[příjmení a jméno]]="start. č. nebylo registrováno!","-",IF(VLOOKUP(Tabulka47[[#This Row],[start. č.]],'3. REGISTRACE'!B:G,6,0)=0,"-",VLOOKUP(Tabulka47[[#This Row],[start. č.]],'3. REGISTRACE'!B:G,6,0))))</f>
        <v>-</v>
      </c>
      <c r="J27" s="51"/>
      <c r="K27" s="52"/>
      <c r="L27" s="53"/>
      <c r="M27" s="49" t="str">
        <f>IF(AND(ISBLANK(J27),ISBLANK(K27),ISBLANK(L27)),"-",IF(H27&gt;=MAX(H$9:H27),"ok","chyba!!!"))</f>
        <v>-</v>
      </c>
      <c r="N27" s="1"/>
    </row>
    <row r="28" spans="2:14">
      <c r="B28" s="81" t="str">
        <f t="shared" si="0"/>
        <v xml:space="preserve"> </v>
      </c>
      <c r="C28" s="50"/>
      <c r="D28" s="82" t="str">
        <f>IF(ISBLANK(Tabulka47[[#This Row],[start. č.]]),"-",IF(ISERROR(VLOOKUP(Tabulka47[[#This Row],[start. č.]],'3. REGISTRACE'!B:F,2,0)),"start. č. nebylo registrováno!",VLOOKUP(Tabulka47[[#This Row],[start. č.]],'3. REGISTRACE'!B:F,2,0)))</f>
        <v>-</v>
      </c>
      <c r="E28" s="83" t="str">
        <f>IF(ISBLANK(Tabulka47[[#This Row],[start. č.]]),"-",IF(ISERROR(VLOOKUP(Tabulka47[[#This Row],[start. č.]],'3. REGISTRACE'!B:F,3,0)),"-",VLOOKUP(Tabulka47[[#This Row],[start. č.]],'3. REGISTRACE'!B:F,3,0)))</f>
        <v>-</v>
      </c>
      <c r="F28" s="84" t="str">
        <f>IF(ISBLANK(Tabulka47[[#This Row],[start. č.]]),"-",IF(Tabulka47[[#This Row],[příjmení a jméno]]="start. č. nebylo registrováno!","-",IF(VLOOKUP(Tabulka47[[#This Row],[start. č.]],'3. REGISTRACE'!B:F,4,0)=0,"-",VLOOKUP(Tabulka47[[#This Row],[start. č.]],'3. REGISTRACE'!B:F,4,0))))</f>
        <v>-</v>
      </c>
      <c r="G28" s="83" t="str">
        <f>IF(ISBLANK(Tabulka47[[#This Row],[start. č.]]),"-",IF(Tabulka47[[#This Row],[příjmení a jméno]]="start. č. nebylo registrováno!","-",IF(VLOOKUP(Tabulka47[[#This Row],[start. č.]],'3. REGISTRACE'!B:F,5,0)=0,"-",VLOOKUP(Tabulka47[[#This Row],[start. č.]],'3. REGISTRACE'!B:F,5,0))))</f>
        <v>-</v>
      </c>
      <c r="H28" s="85" t="str">
        <f>IF(OR(Tabulka47[[#This Row],[pořadí]]="DNF",Tabulka47[[#This Row],[pořadí]]=" "),"-",TIME(Tabulka47[[#This Row],[hod]],Tabulka47[[#This Row],[min]],Tabulka47[[#This Row],[sek]]))</f>
        <v>-</v>
      </c>
      <c r="I28" s="83" t="str">
        <f>IF(ISBLANK(Tabulka47[[#This Row],[start. č.]]),"-",IF(Tabulka47[[#This Row],[příjmení a jméno]]="start. č. nebylo registrováno!","-",IF(VLOOKUP(Tabulka47[[#This Row],[start. č.]],'3. REGISTRACE'!B:G,6,0)=0,"-",VLOOKUP(Tabulka47[[#This Row],[start. č.]],'3. REGISTRACE'!B:G,6,0))))</f>
        <v>-</v>
      </c>
      <c r="J28" s="51"/>
      <c r="K28" s="52"/>
      <c r="L28" s="53"/>
      <c r="M28" s="49" t="str">
        <f>IF(AND(ISBLANK(J28),ISBLANK(K28),ISBLANK(L28)),"-",IF(H28&gt;=MAX(H$9:H28),"ok","chyba!!!"))</f>
        <v>-</v>
      </c>
      <c r="N28" s="1"/>
    </row>
    <row r="29" spans="2:14">
      <c r="B29" s="81" t="str">
        <f t="shared" si="0"/>
        <v xml:space="preserve"> </v>
      </c>
      <c r="C29" s="50"/>
      <c r="D29" s="82" t="str">
        <f>IF(ISBLANK(Tabulka47[[#This Row],[start. č.]]),"-",IF(ISERROR(VLOOKUP(Tabulka47[[#This Row],[start. č.]],'3. REGISTRACE'!B:F,2,0)),"start. č. nebylo registrováno!",VLOOKUP(Tabulka47[[#This Row],[start. č.]],'3. REGISTRACE'!B:F,2,0)))</f>
        <v>-</v>
      </c>
      <c r="E29" s="83" t="str">
        <f>IF(ISBLANK(Tabulka47[[#This Row],[start. č.]]),"-",IF(ISERROR(VLOOKUP(Tabulka47[[#This Row],[start. č.]],'3. REGISTRACE'!B:F,3,0)),"-",VLOOKUP(Tabulka47[[#This Row],[start. č.]],'3. REGISTRACE'!B:F,3,0)))</f>
        <v>-</v>
      </c>
      <c r="F29" s="84" t="str">
        <f>IF(ISBLANK(Tabulka47[[#This Row],[start. č.]]),"-",IF(Tabulka47[[#This Row],[příjmení a jméno]]="start. č. nebylo registrováno!","-",IF(VLOOKUP(Tabulka47[[#This Row],[start. č.]],'3. REGISTRACE'!B:F,4,0)=0,"-",VLOOKUP(Tabulka47[[#This Row],[start. č.]],'3. REGISTRACE'!B:F,4,0))))</f>
        <v>-</v>
      </c>
      <c r="G29" s="83" t="str">
        <f>IF(ISBLANK(Tabulka47[[#This Row],[start. č.]]),"-",IF(Tabulka47[[#This Row],[příjmení a jméno]]="start. č. nebylo registrováno!","-",IF(VLOOKUP(Tabulka47[[#This Row],[start. č.]],'3. REGISTRACE'!B:F,5,0)=0,"-",VLOOKUP(Tabulka47[[#This Row],[start. č.]],'3. REGISTRACE'!B:F,5,0))))</f>
        <v>-</v>
      </c>
      <c r="H29" s="85" t="str">
        <f>IF(OR(Tabulka47[[#This Row],[pořadí]]="DNF",Tabulka47[[#This Row],[pořadí]]=" "),"-",TIME(Tabulka47[[#This Row],[hod]],Tabulka47[[#This Row],[min]],Tabulka47[[#This Row],[sek]]))</f>
        <v>-</v>
      </c>
      <c r="I29" s="83" t="str">
        <f>IF(ISBLANK(Tabulka47[[#This Row],[start. č.]]),"-",IF(Tabulka47[[#This Row],[příjmení a jméno]]="start. č. nebylo registrováno!","-",IF(VLOOKUP(Tabulka47[[#This Row],[start. č.]],'3. REGISTRACE'!B:G,6,0)=0,"-",VLOOKUP(Tabulka47[[#This Row],[start. č.]],'3. REGISTRACE'!B:G,6,0))))</f>
        <v>-</v>
      </c>
      <c r="J29" s="51"/>
      <c r="K29" s="52"/>
      <c r="L29" s="53"/>
      <c r="M29" s="49" t="str">
        <f>IF(AND(ISBLANK(J29),ISBLANK(K29),ISBLANK(L29)),"-",IF(H29&gt;=MAX(H$9:H29),"ok","chyba!!!"))</f>
        <v>-</v>
      </c>
      <c r="N29" s="1"/>
    </row>
    <row r="30" spans="2:14">
      <c r="B30" s="81" t="str">
        <f t="shared" si="0"/>
        <v xml:space="preserve"> </v>
      </c>
      <c r="C30" s="50"/>
      <c r="D30" s="82" t="str">
        <f>IF(ISBLANK(Tabulka47[[#This Row],[start. č.]]),"-",IF(ISERROR(VLOOKUP(Tabulka47[[#This Row],[start. č.]],'3. REGISTRACE'!B:F,2,0)),"start. č. nebylo registrováno!",VLOOKUP(Tabulka47[[#This Row],[start. č.]],'3. REGISTRACE'!B:F,2,0)))</f>
        <v>-</v>
      </c>
      <c r="E30" s="83" t="str">
        <f>IF(ISBLANK(Tabulka47[[#This Row],[start. č.]]),"-",IF(ISERROR(VLOOKUP(Tabulka47[[#This Row],[start. č.]],'3. REGISTRACE'!B:F,3,0)),"-",VLOOKUP(Tabulka47[[#This Row],[start. č.]],'3. REGISTRACE'!B:F,3,0)))</f>
        <v>-</v>
      </c>
      <c r="F30" s="84" t="str">
        <f>IF(ISBLANK(Tabulka47[[#This Row],[start. č.]]),"-",IF(Tabulka47[[#This Row],[příjmení a jméno]]="start. č. nebylo registrováno!","-",IF(VLOOKUP(Tabulka47[[#This Row],[start. č.]],'3. REGISTRACE'!B:F,4,0)=0,"-",VLOOKUP(Tabulka47[[#This Row],[start. č.]],'3. REGISTRACE'!B:F,4,0))))</f>
        <v>-</v>
      </c>
      <c r="G30" s="83" t="str">
        <f>IF(ISBLANK(Tabulka47[[#This Row],[start. č.]]),"-",IF(Tabulka47[[#This Row],[příjmení a jméno]]="start. č. nebylo registrováno!","-",IF(VLOOKUP(Tabulka47[[#This Row],[start. č.]],'3. REGISTRACE'!B:F,5,0)=0,"-",VLOOKUP(Tabulka47[[#This Row],[start. č.]],'3. REGISTRACE'!B:F,5,0))))</f>
        <v>-</v>
      </c>
      <c r="H30" s="85" t="str">
        <f>IF(OR(Tabulka47[[#This Row],[pořadí]]="DNF",Tabulka47[[#This Row],[pořadí]]=" "),"-",TIME(Tabulka47[[#This Row],[hod]],Tabulka47[[#This Row],[min]],Tabulka47[[#This Row],[sek]]))</f>
        <v>-</v>
      </c>
      <c r="I30" s="83" t="str">
        <f>IF(ISBLANK(Tabulka47[[#This Row],[start. č.]]),"-",IF(Tabulka47[[#This Row],[příjmení a jméno]]="start. č. nebylo registrováno!","-",IF(VLOOKUP(Tabulka47[[#This Row],[start. č.]],'3. REGISTRACE'!B:G,6,0)=0,"-",VLOOKUP(Tabulka47[[#This Row],[start. č.]],'3. REGISTRACE'!B:G,6,0))))</f>
        <v>-</v>
      </c>
      <c r="J30" s="51"/>
      <c r="K30" s="52"/>
      <c r="L30" s="53"/>
      <c r="M30" s="49" t="str">
        <f>IF(AND(ISBLANK(J30),ISBLANK(K30),ISBLANK(L30)),"-",IF(H30&gt;=MAX(H$9:H30),"ok","chyba!!!"))</f>
        <v>-</v>
      </c>
      <c r="N30" s="1"/>
    </row>
    <row r="31" spans="2:14">
      <c r="B31" s="81" t="str">
        <f t="shared" si="0"/>
        <v xml:space="preserve"> </v>
      </c>
      <c r="C31" s="50"/>
      <c r="D31" s="82" t="str">
        <f>IF(ISBLANK(Tabulka47[[#This Row],[start. č.]]),"-",IF(ISERROR(VLOOKUP(Tabulka47[[#This Row],[start. č.]],'3. REGISTRACE'!B:F,2,0)),"start. č. nebylo registrováno!",VLOOKUP(Tabulka47[[#This Row],[start. č.]],'3. REGISTRACE'!B:F,2,0)))</f>
        <v>-</v>
      </c>
      <c r="E31" s="83" t="str">
        <f>IF(ISBLANK(Tabulka47[[#This Row],[start. č.]]),"-",IF(ISERROR(VLOOKUP(Tabulka47[[#This Row],[start. č.]],'3. REGISTRACE'!B:F,3,0)),"-",VLOOKUP(Tabulka47[[#This Row],[start. č.]],'3. REGISTRACE'!B:F,3,0)))</f>
        <v>-</v>
      </c>
      <c r="F31" s="84" t="str">
        <f>IF(ISBLANK(Tabulka47[[#This Row],[start. č.]]),"-",IF(Tabulka47[[#This Row],[příjmení a jméno]]="start. č. nebylo registrováno!","-",IF(VLOOKUP(Tabulka47[[#This Row],[start. č.]],'3. REGISTRACE'!B:F,4,0)=0,"-",VLOOKUP(Tabulka47[[#This Row],[start. č.]],'3. REGISTRACE'!B:F,4,0))))</f>
        <v>-</v>
      </c>
      <c r="G31" s="83" t="str">
        <f>IF(ISBLANK(Tabulka47[[#This Row],[start. č.]]),"-",IF(Tabulka47[[#This Row],[příjmení a jméno]]="start. č. nebylo registrováno!","-",IF(VLOOKUP(Tabulka47[[#This Row],[start. č.]],'3. REGISTRACE'!B:F,5,0)=0,"-",VLOOKUP(Tabulka47[[#This Row],[start. č.]],'3. REGISTRACE'!B:F,5,0))))</f>
        <v>-</v>
      </c>
      <c r="H31" s="85" t="str">
        <f>IF(OR(Tabulka47[[#This Row],[pořadí]]="DNF",Tabulka47[[#This Row],[pořadí]]=" "),"-",TIME(Tabulka47[[#This Row],[hod]],Tabulka47[[#This Row],[min]],Tabulka47[[#This Row],[sek]]))</f>
        <v>-</v>
      </c>
      <c r="I31" s="83" t="str">
        <f>IF(ISBLANK(Tabulka47[[#This Row],[start. č.]]),"-",IF(Tabulka47[[#This Row],[příjmení a jméno]]="start. č. nebylo registrováno!","-",IF(VLOOKUP(Tabulka47[[#This Row],[start. č.]],'3. REGISTRACE'!B:G,6,0)=0,"-",VLOOKUP(Tabulka47[[#This Row],[start. č.]],'3. REGISTRACE'!B:G,6,0))))</f>
        <v>-</v>
      </c>
      <c r="J31" s="51"/>
      <c r="K31" s="52"/>
      <c r="L31" s="53"/>
      <c r="M31" s="49" t="str">
        <f>IF(AND(ISBLANK(J31),ISBLANK(K31),ISBLANK(L31)),"-",IF(H31&gt;=MAX(H$9:H31),"ok","chyba!!!"))</f>
        <v>-</v>
      </c>
      <c r="N31" s="1"/>
    </row>
    <row r="32" spans="2:14">
      <c r="B32" s="81" t="str">
        <f t="shared" si="0"/>
        <v xml:space="preserve"> </v>
      </c>
      <c r="C32" s="50"/>
      <c r="D32" s="82" t="str">
        <f>IF(ISBLANK(Tabulka47[[#This Row],[start. č.]]),"-",IF(ISERROR(VLOOKUP(Tabulka47[[#This Row],[start. č.]],'3. REGISTRACE'!B:F,2,0)),"start. č. nebylo registrováno!",VLOOKUP(Tabulka47[[#This Row],[start. č.]],'3. REGISTRACE'!B:F,2,0)))</f>
        <v>-</v>
      </c>
      <c r="E32" s="83" t="str">
        <f>IF(ISBLANK(Tabulka47[[#This Row],[start. č.]]),"-",IF(ISERROR(VLOOKUP(Tabulka47[[#This Row],[start. č.]],'3. REGISTRACE'!B:F,3,0)),"-",VLOOKUP(Tabulka47[[#This Row],[start. č.]],'3. REGISTRACE'!B:F,3,0)))</f>
        <v>-</v>
      </c>
      <c r="F32" s="84" t="str">
        <f>IF(ISBLANK(Tabulka47[[#This Row],[start. č.]]),"-",IF(Tabulka47[[#This Row],[příjmení a jméno]]="start. č. nebylo registrováno!","-",IF(VLOOKUP(Tabulka47[[#This Row],[start. č.]],'3. REGISTRACE'!B:F,4,0)=0,"-",VLOOKUP(Tabulka47[[#This Row],[start. č.]],'3. REGISTRACE'!B:F,4,0))))</f>
        <v>-</v>
      </c>
      <c r="G32" s="83" t="str">
        <f>IF(ISBLANK(Tabulka47[[#This Row],[start. č.]]),"-",IF(Tabulka47[[#This Row],[příjmení a jméno]]="start. č. nebylo registrováno!","-",IF(VLOOKUP(Tabulka47[[#This Row],[start. č.]],'3. REGISTRACE'!B:F,5,0)=0,"-",VLOOKUP(Tabulka47[[#This Row],[start. č.]],'3. REGISTRACE'!B:F,5,0))))</f>
        <v>-</v>
      </c>
      <c r="H32" s="85" t="str">
        <f>IF(OR(Tabulka47[[#This Row],[pořadí]]="DNF",Tabulka47[[#This Row],[pořadí]]=" "),"-",TIME(Tabulka47[[#This Row],[hod]],Tabulka47[[#This Row],[min]],Tabulka47[[#This Row],[sek]]))</f>
        <v>-</v>
      </c>
      <c r="I32" s="83" t="str">
        <f>IF(ISBLANK(Tabulka47[[#This Row],[start. č.]]),"-",IF(Tabulka47[[#This Row],[příjmení a jméno]]="start. č. nebylo registrováno!","-",IF(VLOOKUP(Tabulka47[[#This Row],[start. č.]],'3. REGISTRACE'!B:G,6,0)=0,"-",VLOOKUP(Tabulka47[[#This Row],[start. č.]],'3. REGISTRACE'!B:G,6,0))))</f>
        <v>-</v>
      </c>
      <c r="J32" s="51"/>
      <c r="K32" s="52"/>
      <c r="L32" s="53"/>
      <c r="M32" s="49" t="str">
        <f>IF(AND(ISBLANK(J32),ISBLANK(K32),ISBLANK(L32)),"-",IF(H32&gt;=MAX(H$9:H32),"ok","chyba!!!"))</f>
        <v>-</v>
      </c>
      <c r="N32" s="1"/>
    </row>
    <row r="33" spans="2:14">
      <c r="B33" s="81" t="str">
        <f t="shared" si="0"/>
        <v xml:space="preserve"> </v>
      </c>
      <c r="C33" s="50"/>
      <c r="D33" s="82" t="str">
        <f>IF(ISBLANK(Tabulka47[[#This Row],[start. č.]]),"-",IF(ISERROR(VLOOKUP(Tabulka47[[#This Row],[start. č.]],'3. REGISTRACE'!B:F,2,0)),"start. č. nebylo registrováno!",VLOOKUP(Tabulka47[[#This Row],[start. č.]],'3. REGISTRACE'!B:F,2,0)))</f>
        <v>-</v>
      </c>
      <c r="E33" s="83" t="str">
        <f>IF(ISBLANK(Tabulka47[[#This Row],[start. č.]]),"-",IF(ISERROR(VLOOKUP(Tabulka47[[#This Row],[start. č.]],'3. REGISTRACE'!B:F,3,0)),"-",VLOOKUP(Tabulka47[[#This Row],[start. č.]],'3. REGISTRACE'!B:F,3,0)))</f>
        <v>-</v>
      </c>
      <c r="F33" s="84" t="str">
        <f>IF(ISBLANK(Tabulka47[[#This Row],[start. č.]]),"-",IF(Tabulka47[[#This Row],[příjmení a jméno]]="start. č. nebylo registrováno!","-",IF(VLOOKUP(Tabulka47[[#This Row],[start. č.]],'3. REGISTRACE'!B:F,4,0)=0,"-",VLOOKUP(Tabulka47[[#This Row],[start. č.]],'3. REGISTRACE'!B:F,4,0))))</f>
        <v>-</v>
      </c>
      <c r="G33" s="83" t="str">
        <f>IF(ISBLANK(Tabulka47[[#This Row],[start. č.]]),"-",IF(Tabulka47[[#This Row],[příjmení a jméno]]="start. č. nebylo registrováno!","-",IF(VLOOKUP(Tabulka47[[#This Row],[start. č.]],'3. REGISTRACE'!B:F,5,0)=0,"-",VLOOKUP(Tabulka47[[#This Row],[start. č.]],'3. REGISTRACE'!B:F,5,0))))</f>
        <v>-</v>
      </c>
      <c r="H33" s="85" t="str">
        <f>IF(OR(Tabulka47[[#This Row],[pořadí]]="DNF",Tabulka47[[#This Row],[pořadí]]=" "),"-",TIME(Tabulka47[[#This Row],[hod]],Tabulka47[[#This Row],[min]],Tabulka47[[#This Row],[sek]]))</f>
        <v>-</v>
      </c>
      <c r="I33" s="83" t="str">
        <f>IF(ISBLANK(Tabulka47[[#This Row],[start. č.]]),"-",IF(Tabulka47[[#This Row],[příjmení a jméno]]="start. č. nebylo registrováno!","-",IF(VLOOKUP(Tabulka47[[#This Row],[start. č.]],'3. REGISTRACE'!B:G,6,0)=0,"-",VLOOKUP(Tabulka47[[#This Row],[start. č.]],'3. REGISTRACE'!B:G,6,0))))</f>
        <v>-</v>
      </c>
      <c r="J33" s="51"/>
      <c r="K33" s="52"/>
      <c r="L33" s="53"/>
      <c r="M33" s="49" t="str">
        <f>IF(AND(ISBLANK(J33),ISBLANK(K33),ISBLANK(L33)),"-",IF(H33&gt;=MAX(H$9:H33),"ok","chyba!!!"))</f>
        <v>-</v>
      </c>
      <c r="N33" s="1"/>
    </row>
    <row r="39" spans="2:14">
      <c r="B39" s="1" t="s">
        <v>13</v>
      </c>
      <c r="C39" s="2" t="s">
        <v>0</v>
      </c>
      <c r="D39" s="1" t="s">
        <v>14</v>
      </c>
      <c r="E39" s="2" t="s">
        <v>3</v>
      </c>
      <c r="F39" s="1" t="s">
        <v>1</v>
      </c>
      <c r="G39" s="2" t="s">
        <v>2</v>
      </c>
      <c r="H39" s="40" t="s">
        <v>18</v>
      </c>
      <c r="I39" s="2" t="s">
        <v>5</v>
      </c>
      <c r="J39" s="2" t="s">
        <v>15</v>
      </c>
      <c r="K39" s="2" t="s">
        <v>16</v>
      </c>
      <c r="L39" s="2" t="s">
        <v>17</v>
      </c>
      <c r="M39" s="62" t="s">
        <v>84</v>
      </c>
      <c r="N39" s="1"/>
    </row>
    <row r="40" spans="2:14">
      <c r="B40" s="78">
        <f t="shared" ref="B40:B64" si="1">IF(B39="pořadí",1,IF(AND(J40=99,K40=99,L40=99),"DNF",IF(D40="-"," ",B39+1)))</f>
        <v>1</v>
      </c>
      <c r="C40" s="41">
        <v>16</v>
      </c>
      <c r="D40" s="76" t="str">
        <f>IF(ISBLANK(Tabulka48[[#This Row],[start. č.]]),"-",IF(ISERROR(VLOOKUP(Tabulka48[[#This Row],[start. č.]],'3. REGISTRACE'!B:F,2,0)),"start. č. nebylo registrováno!",VLOOKUP(Tabulka48[[#This Row],[start. č.]],'3. REGISTRACE'!B:F,2,0)))</f>
        <v>Hantová Linda</v>
      </c>
      <c r="E40" s="77">
        <f>IF(ISBLANK(Tabulka48[[#This Row],[start. č.]]),"-",IF(ISERROR(VLOOKUP(Tabulka48[[#This Row],[start. č.]],'3. REGISTRACE'!B:F,3,0)),"-",VLOOKUP(Tabulka48[[#This Row],[start. č.]],'3. REGISTRACE'!B:F,3,0)))</f>
        <v>2013</v>
      </c>
      <c r="F40" s="79" t="str">
        <f>IF(ISBLANK(Tabulka48[[#This Row],[start. č.]]),"-",IF(Tabulka48[[#This Row],[příjmení a jméno]]="start. č. nebylo registrováno!","-",IF(VLOOKUP(Tabulka48[[#This Row],[start. č.]],'3. REGISTRACE'!B:F,4,0)=0,"-",VLOOKUP(Tabulka48[[#This Row],[start. č.]],'3. REGISTRACE'!B:F,4,0))))</f>
        <v>Homole</v>
      </c>
      <c r="G40" s="77" t="str">
        <f>IF(ISBLANK(Tabulka48[[#This Row],[start. č.]]),"-",IF(Tabulka48[[#This Row],[příjmení a jméno]]="start. č. nebylo registrováno!","-",IF(VLOOKUP(Tabulka48[[#This Row],[start. č.]],'3. REGISTRACE'!B:F,5,0)=0,"-",VLOOKUP(Tabulka48[[#This Row],[start. č.]],'3. REGISTRACE'!B:F,5,0))))</f>
        <v>Z</v>
      </c>
      <c r="H40" s="80">
        <f>IF(OR(Tabulka48[[#This Row],[pořadí]]="DNF",Tabulka48[[#This Row],[pořadí]]=" "),"-",TIME(Tabulka48[[#This Row],[hod]],Tabulka48[[#This Row],[min]],Tabulka48[[#This Row],[sek]]))</f>
        <v>3.8194444444444446E-4</v>
      </c>
      <c r="I40" s="77" t="str">
        <f>IF(ISBLANK(Tabulka48[[#This Row],[start. č.]]),"-",IF(Tabulka48[[#This Row],[příjmení a jméno]]="start. č. nebylo registrováno!","-",IF(VLOOKUP(Tabulka48[[#This Row],[start. č.]],'3. REGISTRACE'!B:G,6,0)=0,"-",VLOOKUP(Tabulka48[[#This Row],[start. č.]],'3. REGISTRACE'!B:G,6,0))))</f>
        <v>Mladší přípravka D</v>
      </c>
      <c r="J40" s="46">
        <v>0</v>
      </c>
      <c r="K40" s="43">
        <v>0</v>
      </c>
      <c r="L40" s="47">
        <v>33</v>
      </c>
      <c r="M40" s="49" t="str">
        <f>IF(AND(ISBLANK(J40),ISBLANK(K40),ISBLANK(L40)),"-",IF(H40&gt;=MAX(H$40:H40),"ok","chyba!!!"))</f>
        <v>ok</v>
      </c>
      <c r="N40" s="1"/>
    </row>
    <row r="41" spans="2:14">
      <c r="B41" s="78">
        <f t="shared" si="1"/>
        <v>2</v>
      </c>
      <c r="C41" s="41">
        <v>15</v>
      </c>
      <c r="D41" s="76" t="str">
        <f>IF(ISBLANK(Tabulka48[[#This Row],[start. č.]]),"-",IF(ISERROR(VLOOKUP(Tabulka48[[#This Row],[start. č.]],'3. REGISTRACE'!B:F,2,0)),"start. č. nebylo registrováno!",VLOOKUP(Tabulka48[[#This Row],[start. č.]],'3. REGISTRACE'!B:F,2,0)))</f>
        <v>Haňurová Nela</v>
      </c>
      <c r="E41" s="77">
        <f>IF(ISBLANK(Tabulka48[[#This Row],[start. č.]]),"-",IF(ISERROR(VLOOKUP(Tabulka48[[#This Row],[start. č.]],'3. REGISTRACE'!B:F,3,0)),"-",VLOOKUP(Tabulka48[[#This Row],[start. č.]],'3. REGISTRACE'!B:F,3,0)))</f>
        <v>2013</v>
      </c>
      <c r="F41" s="79" t="str">
        <f>IF(ISBLANK(Tabulka48[[#This Row],[start. č.]]),"-",IF(Tabulka48[[#This Row],[příjmení a jméno]]="start. č. nebylo registrováno!","-",IF(VLOOKUP(Tabulka48[[#This Row],[start. č.]],'3. REGISTRACE'!B:F,4,0)=0,"-",VLOOKUP(Tabulka48[[#This Row],[start. č.]],'3. REGISTRACE'!B:F,4,0))))</f>
        <v>Boršov nad Vltavou</v>
      </c>
      <c r="G41" s="77" t="str">
        <f>IF(ISBLANK(Tabulka48[[#This Row],[start. č.]]),"-",IF(Tabulka48[[#This Row],[příjmení a jméno]]="start. č. nebylo registrováno!","-",IF(VLOOKUP(Tabulka48[[#This Row],[start. č.]],'3. REGISTRACE'!B:F,5,0)=0,"-",VLOOKUP(Tabulka48[[#This Row],[start. č.]],'3. REGISTRACE'!B:F,5,0))))</f>
        <v>Z</v>
      </c>
      <c r="H41" s="80">
        <f>IF(OR(Tabulka48[[#This Row],[pořadí]]="DNF",Tabulka48[[#This Row],[pořadí]]=" "),"-",TIME(Tabulka48[[#This Row],[hod]],Tabulka48[[#This Row],[min]],Tabulka48[[#This Row],[sek]]))</f>
        <v>4.6296296296296293E-4</v>
      </c>
      <c r="I41" s="77" t="str">
        <f>IF(ISBLANK(Tabulka48[[#This Row],[start. č.]]),"-",IF(Tabulka48[[#This Row],[příjmení a jméno]]="start. č. nebylo registrováno!","-",IF(VLOOKUP(Tabulka48[[#This Row],[start. č.]],'3. REGISTRACE'!B:G,6,0)=0,"-",VLOOKUP(Tabulka48[[#This Row],[start. č.]],'3. REGISTRACE'!B:G,6,0))))</f>
        <v>Mladší přípravka D</v>
      </c>
      <c r="J41" s="46">
        <v>0</v>
      </c>
      <c r="K41" s="43">
        <v>0</v>
      </c>
      <c r="L41" s="47">
        <v>40</v>
      </c>
      <c r="M41" s="49" t="str">
        <f>IF(AND(ISBLANK(J41),ISBLANK(K41),ISBLANK(L41)),"-",IF(H41&gt;=MAX(H$40:H41),"ok","chyba!!!"))</f>
        <v>ok</v>
      </c>
      <c r="N41" s="1"/>
    </row>
    <row r="42" spans="2:14">
      <c r="B42" s="78">
        <f t="shared" si="1"/>
        <v>3</v>
      </c>
      <c r="C42" s="41">
        <v>11</v>
      </c>
      <c r="D42" s="76" t="str">
        <f>IF(ISBLANK(Tabulka48[[#This Row],[start. č.]]),"-",IF(ISERROR(VLOOKUP(Tabulka48[[#This Row],[start. č.]],'3. REGISTRACE'!B:F,2,0)),"start. č. nebylo registrováno!",VLOOKUP(Tabulka48[[#This Row],[start. č.]],'3. REGISTRACE'!B:F,2,0)))</f>
        <v>Pokorná Anna</v>
      </c>
      <c r="E42" s="77">
        <f>IF(ISBLANK(Tabulka48[[#This Row],[start. č.]]),"-",IF(ISERROR(VLOOKUP(Tabulka48[[#This Row],[start. č.]],'3. REGISTRACE'!B:F,3,0)),"-",VLOOKUP(Tabulka48[[#This Row],[start. č.]],'3. REGISTRACE'!B:F,3,0)))</f>
        <v>2013</v>
      </c>
      <c r="F42" s="79" t="str">
        <f>IF(ISBLANK(Tabulka48[[#This Row],[start. č.]]),"-",IF(Tabulka48[[#This Row],[příjmení a jméno]]="start. č. nebylo registrováno!","-",IF(VLOOKUP(Tabulka48[[#This Row],[start. č.]],'3. REGISTRACE'!B:F,4,0)=0,"-",VLOOKUP(Tabulka48[[#This Row],[start. č.]],'3. REGISTRACE'!B:F,4,0))))</f>
        <v>Dobřejovice</v>
      </c>
      <c r="G42" s="77" t="str">
        <f>IF(ISBLANK(Tabulka48[[#This Row],[start. č.]]),"-",IF(Tabulka48[[#This Row],[příjmení a jméno]]="start. č. nebylo registrováno!","-",IF(VLOOKUP(Tabulka48[[#This Row],[start. č.]],'3. REGISTRACE'!B:F,5,0)=0,"-",VLOOKUP(Tabulka48[[#This Row],[start. č.]],'3. REGISTRACE'!B:F,5,0))))</f>
        <v>Z</v>
      </c>
      <c r="H42" s="80">
        <f>IF(OR(Tabulka48[[#This Row],[pořadí]]="DNF",Tabulka48[[#This Row],[pořadí]]=" "),"-",TIME(Tabulka48[[#This Row],[hod]],Tabulka48[[#This Row],[min]],Tabulka48[[#This Row],[sek]]))</f>
        <v>4.9768518518518521E-4</v>
      </c>
      <c r="I42" s="77" t="str">
        <f>IF(ISBLANK(Tabulka48[[#This Row],[start. č.]]),"-",IF(Tabulka48[[#This Row],[příjmení a jméno]]="start. č. nebylo registrováno!","-",IF(VLOOKUP(Tabulka48[[#This Row],[start. č.]],'3. REGISTRACE'!B:G,6,0)=0,"-",VLOOKUP(Tabulka48[[#This Row],[start. č.]],'3. REGISTRACE'!B:G,6,0))))</f>
        <v>Mladší přípravka D</v>
      </c>
      <c r="J42" s="46">
        <v>0</v>
      </c>
      <c r="K42" s="43">
        <v>0</v>
      </c>
      <c r="L42" s="47">
        <v>43</v>
      </c>
      <c r="M42" s="49" t="str">
        <f>IF(AND(ISBLANK(J42),ISBLANK(K42),ISBLANK(L42)),"-",IF(H42&gt;=MAX(H$40:H42),"ok","chyba!!!"))</f>
        <v>ok</v>
      </c>
      <c r="N42" s="1"/>
    </row>
    <row r="43" spans="2:14">
      <c r="B43" s="78">
        <f t="shared" si="1"/>
        <v>4</v>
      </c>
      <c r="C43" s="41">
        <v>94</v>
      </c>
      <c r="D43" s="76" t="str">
        <f>IF(ISBLANK(Tabulka48[[#This Row],[start. č.]]),"-",IF(ISERROR(VLOOKUP(Tabulka48[[#This Row],[start. č.]],'3. REGISTRACE'!B:F,2,0)),"start. č. nebylo registrováno!",VLOOKUP(Tabulka48[[#This Row],[start. č.]],'3. REGISTRACE'!B:F,2,0)))</f>
        <v>Rolníková Ellen</v>
      </c>
      <c r="E43" s="77">
        <f>IF(ISBLANK(Tabulka48[[#This Row],[start. č.]]),"-",IF(ISERROR(VLOOKUP(Tabulka48[[#This Row],[start. č.]],'3. REGISTRACE'!B:F,3,0)),"-",VLOOKUP(Tabulka48[[#This Row],[start. č.]],'3. REGISTRACE'!B:F,3,0)))</f>
        <v>2013</v>
      </c>
      <c r="F43" s="79" t="str">
        <f>IF(ISBLANK(Tabulka48[[#This Row],[start. č.]]),"-",IF(Tabulka48[[#This Row],[příjmení a jméno]]="start. č. nebylo registrováno!","-",IF(VLOOKUP(Tabulka48[[#This Row],[start. č.]],'3. REGISTRACE'!B:F,4,0)=0,"-",VLOOKUP(Tabulka48[[#This Row],[start. č.]],'3. REGISTRACE'!B:F,4,0))))</f>
        <v>Č. Budějovice</v>
      </c>
      <c r="G43" s="77" t="str">
        <f>IF(ISBLANK(Tabulka48[[#This Row],[start. č.]]),"-",IF(Tabulka48[[#This Row],[příjmení a jméno]]="start. č. nebylo registrováno!","-",IF(VLOOKUP(Tabulka48[[#This Row],[start. č.]],'3. REGISTRACE'!B:F,5,0)=0,"-",VLOOKUP(Tabulka48[[#This Row],[start. č.]],'3. REGISTRACE'!B:F,5,0))))</f>
        <v>Z</v>
      </c>
      <c r="H43" s="80">
        <f>IF(OR(Tabulka48[[#This Row],[pořadí]]="DNF",Tabulka48[[#This Row],[pořadí]]=" "),"-",TIME(Tabulka48[[#This Row],[hod]],Tabulka48[[#This Row],[min]],Tabulka48[[#This Row],[sek]]))</f>
        <v>6.2500000000000001E-4</v>
      </c>
      <c r="I43" s="77" t="str">
        <f>IF(ISBLANK(Tabulka48[[#This Row],[start. č.]]),"-",IF(Tabulka48[[#This Row],[příjmení a jméno]]="start. č. nebylo registrováno!","-",IF(VLOOKUP(Tabulka48[[#This Row],[start. č.]],'3. REGISTRACE'!B:G,6,0)=0,"-",VLOOKUP(Tabulka48[[#This Row],[start. č.]],'3. REGISTRACE'!B:G,6,0))))</f>
        <v>Mladší přípravka D</v>
      </c>
      <c r="J43" s="46">
        <v>0</v>
      </c>
      <c r="K43" s="43">
        <v>0</v>
      </c>
      <c r="L43" s="47">
        <v>54</v>
      </c>
      <c r="M43" s="49" t="str">
        <f>IF(AND(ISBLANK(J43),ISBLANK(K43),ISBLANK(L43)),"-",IF(H43&gt;=MAX(H$40:H43),"ok","chyba!!!"))</f>
        <v>ok</v>
      </c>
      <c r="N43" s="1"/>
    </row>
    <row r="44" spans="2:14">
      <c r="B44" s="78">
        <f t="shared" si="1"/>
        <v>5</v>
      </c>
      <c r="C44" s="41">
        <v>18</v>
      </c>
      <c r="D44" s="76" t="str">
        <f>IF(ISBLANK(Tabulka48[[#This Row],[start. č.]]),"-",IF(ISERROR(VLOOKUP(Tabulka48[[#This Row],[start. č.]],'3. REGISTRACE'!B:F,2,0)),"start. č. nebylo registrováno!",VLOOKUP(Tabulka48[[#This Row],[start. č.]],'3. REGISTRACE'!B:F,2,0)))</f>
        <v>Čeganová Nela</v>
      </c>
      <c r="E44" s="77">
        <f>IF(ISBLANK(Tabulka48[[#This Row],[start. č.]]),"-",IF(ISERROR(VLOOKUP(Tabulka48[[#This Row],[start. č.]],'3. REGISTRACE'!B:F,3,0)),"-",VLOOKUP(Tabulka48[[#This Row],[start. č.]],'3. REGISTRACE'!B:F,3,0)))</f>
        <v>2013</v>
      </c>
      <c r="F44" s="79" t="str">
        <f>IF(ISBLANK(Tabulka48[[#This Row],[start. č.]]),"-",IF(Tabulka48[[#This Row],[příjmení a jméno]]="start. č. nebylo registrováno!","-",IF(VLOOKUP(Tabulka48[[#This Row],[start. č.]],'3. REGISTRACE'!B:F,4,0)=0,"-",VLOOKUP(Tabulka48[[#This Row],[start. č.]],'3. REGISTRACE'!B:F,4,0))))</f>
        <v>Č. Budějovice</v>
      </c>
      <c r="G44" s="77" t="str">
        <f>IF(ISBLANK(Tabulka48[[#This Row],[start. č.]]),"-",IF(Tabulka48[[#This Row],[příjmení a jméno]]="start. č. nebylo registrováno!","-",IF(VLOOKUP(Tabulka48[[#This Row],[start. č.]],'3. REGISTRACE'!B:F,5,0)=0,"-",VLOOKUP(Tabulka48[[#This Row],[start. č.]],'3. REGISTRACE'!B:F,5,0))))</f>
        <v>Z</v>
      </c>
      <c r="H44" s="80">
        <f>IF(OR(Tabulka48[[#This Row],[pořadí]]="DNF",Tabulka48[[#This Row],[pořadí]]=" "),"-",TIME(Tabulka48[[#This Row],[hod]],Tabulka48[[#This Row],[min]],Tabulka48[[#This Row],[sek]]))</f>
        <v>7.407407407407407E-4</v>
      </c>
      <c r="I44" s="77" t="str">
        <f>IF(ISBLANK(Tabulka48[[#This Row],[start. č.]]),"-",IF(Tabulka48[[#This Row],[příjmení a jméno]]="start. č. nebylo registrováno!","-",IF(VLOOKUP(Tabulka48[[#This Row],[start. č.]],'3. REGISTRACE'!B:G,6,0)=0,"-",VLOOKUP(Tabulka48[[#This Row],[start. č.]],'3. REGISTRACE'!B:G,6,0))))</f>
        <v>Mladší přípravka D</v>
      </c>
      <c r="J44" s="46">
        <v>0</v>
      </c>
      <c r="K44" s="43">
        <v>1</v>
      </c>
      <c r="L44" s="47">
        <v>4</v>
      </c>
      <c r="M44" s="49" t="str">
        <f>IF(AND(ISBLANK(J44),ISBLANK(K44),ISBLANK(L44)),"-",IF(H44&gt;=MAX(H$40:H44),"ok","chyba!!!"))</f>
        <v>ok</v>
      </c>
      <c r="N44" s="1"/>
    </row>
    <row r="45" spans="2:14">
      <c r="B45" s="78">
        <f t="shared" si="1"/>
        <v>6</v>
      </c>
      <c r="C45" s="41">
        <v>53</v>
      </c>
      <c r="D45" s="76" t="str">
        <f>IF(ISBLANK(Tabulka48[[#This Row],[start. č.]]),"-",IF(ISERROR(VLOOKUP(Tabulka48[[#This Row],[start. č.]],'3. REGISTRACE'!B:F,2,0)),"start. č. nebylo registrováno!",VLOOKUP(Tabulka48[[#This Row],[start. č.]],'3. REGISTRACE'!B:F,2,0)))</f>
        <v>Paryzková Gabriela</v>
      </c>
      <c r="E45" s="77">
        <f>IF(ISBLANK(Tabulka48[[#This Row],[start. č.]]),"-",IF(ISERROR(VLOOKUP(Tabulka48[[#This Row],[start. č.]],'3. REGISTRACE'!B:F,3,0)),"-",VLOOKUP(Tabulka48[[#This Row],[start. č.]],'3. REGISTRACE'!B:F,3,0)))</f>
        <v>2013</v>
      </c>
      <c r="F45" s="79" t="str">
        <f>IF(ISBLANK(Tabulka48[[#This Row],[start. č.]]),"-",IF(Tabulka48[[#This Row],[příjmení a jméno]]="start. č. nebylo registrováno!","-",IF(VLOOKUP(Tabulka48[[#This Row],[start. č.]],'3. REGISTRACE'!B:F,4,0)=0,"-",VLOOKUP(Tabulka48[[#This Row],[start. č.]],'3. REGISTRACE'!B:F,4,0))))</f>
        <v>TC. Dvořák . Č.B.</v>
      </c>
      <c r="G45" s="77" t="str">
        <f>IF(ISBLANK(Tabulka48[[#This Row],[start. č.]]),"-",IF(Tabulka48[[#This Row],[příjmení a jméno]]="start. č. nebylo registrováno!","-",IF(VLOOKUP(Tabulka48[[#This Row],[start. č.]],'3. REGISTRACE'!B:F,5,0)=0,"-",VLOOKUP(Tabulka48[[#This Row],[start. č.]],'3. REGISTRACE'!B:F,5,0))))</f>
        <v>Z</v>
      </c>
      <c r="H45" s="80">
        <f>IF(OR(Tabulka48[[#This Row],[pořadí]]="DNF",Tabulka48[[#This Row],[pořadí]]=" "),"-",TIME(Tabulka48[[#This Row],[hod]],Tabulka48[[#This Row],[min]],Tabulka48[[#This Row],[sek]]))</f>
        <v>7.6388888888888893E-4</v>
      </c>
      <c r="I45" s="77" t="str">
        <f>IF(ISBLANK(Tabulka48[[#This Row],[start. č.]]),"-",IF(Tabulka48[[#This Row],[příjmení a jméno]]="start. č. nebylo registrováno!","-",IF(VLOOKUP(Tabulka48[[#This Row],[start. č.]],'3. REGISTRACE'!B:G,6,0)=0,"-",VLOOKUP(Tabulka48[[#This Row],[start. č.]],'3. REGISTRACE'!B:G,6,0))))</f>
        <v>Mladší přípravka D</v>
      </c>
      <c r="J45" s="46">
        <v>0</v>
      </c>
      <c r="K45" s="43">
        <v>1</v>
      </c>
      <c r="L45" s="47">
        <v>6</v>
      </c>
      <c r="M45" s="49" t="str">
        <f>IF(AND(ISBLANK(J45),ISBLANK(K45),ISBLANK(L45)),"-",IF(H45&gt;=MAX(H$40:H45),"ok","chyba!!!"))</f>
        <v>ok</v>
      </c>
      <c r="N45" s="1"/>
    </row>
    <row r="46" spans="2:14">
      <c r="B46" s="78">
        <f t="shared" si="1"/>
        <v>7</v>
      </c>
      <c r="C46" s="41">
        <v>62</v>
      </c>
      <c r="D46" s="76" t="str">
        <f>IF(ISBLANK(Tabulka48[[#This Row],[start. č.]]),"-",IF(ISERROR(VLOOKUP(Tabulka48[[#This Row],[start. č.]],'3. REGISTRACE'!B:F,2,0)),"start. č. nebylo registrováno!",VLOOKUP(Tabulka48[[#This Row],[start. č.]],'3. REGISTRACE'!B:F,2,0)))</f>
        <v>Konečná Ema</v>
      </c>
      <c r="E46" s="77">
        <f>IF(ISBLANK(Tabulka48[[#This Row],[start. č.]]),"-",IF(ISERROR(VLOOKUP(Tabulka48[[#This Row],[start. č.]],'3. REGISTRACE'!B:F,3,0)),"-",VLOOKUP(Tabulka48[[#This Row],[start. č.]],'3. REGISTRACE'!B:F,3,0)))</f>
        <v>2013</v>
      </c>
      <c r="F46" s="79" t="str">
        <f>IF(ISBLANK(Tabulka48[[#This Row],[start. č.]]),"-",IF(Tabulka48[[#This Row],[příjmení a jméno]]="start. č. nebylo registrováno!","-",IF(VLOOKUP(Tabulka48[[#This Row],[start. č.]],'3. REGISTRACE'!B:F,4,0)=0,"-",VLOOKUP(Tabulka48[[#This Row],[start. č.]],'3. REGISTRACE'!B:F,4,0))))</f>
        <v>Rožnov</v>
      </c>
      <c r="G46" s="77" t="str">
        <f>IF(ISBLANK(Tabulka48[[#This Row],[start. č.]]),"-",IF(Tabulka48[[#This Row],[příjmení a jméno]]="start. č. nebylo registrováno!","-",IF(VLOOKUP(Tabulka48[[#This Row],[start. č.]],'3. REGISTRACE'!B:F,5,0)=0,"-",VLOOKUP(Tabulka48[[#This Row],[start. č.]],'3. REGISTRACE'!B:F,5,0))))</f>
        <v>Z</v>
      </c>
      <c r="H46" s="80">
        <f>IF(OR(Tabulka48[[#This Row],[pořadí]]="DNF",Tabulka48[[#This Row],[pořadí]]=" "),"-",TIME(Tabulka48[[#This Row],[hod]],Tabulka48[[#This Row],[min]],Tabulka48[[#This Row],[sek]]))</f>
        <v>8.3333333333333339E-4</v>
      </c>
      <c r="I46" s="77" t="str">
        <f>IF(ISBLANK(Tabulka48[[#This Row],[start. č.]]),"-",IF(Tabulka48[[#This Row],[příjmení a jméno]]="start. č. nebylo registrováno!","-",IF(VLOOKUP(Tabulka48[[#This Row],[start. č.]],'3. REGISTRACE'!B:G,6,0)=0,"-",VLOOKUP(Tabulka48[[#This Row],[start. č.]],'3. REGISTRACE'!B:G,6,0))))</f>
        <v>Mladší přípravka D</v>
      </c>
      <c r="J46" s="46">
        <v>0</v>
      </c>
      <c r="K46" s="43">
        <v>1</v>
      </c>
      <c r="L46" s="47">
        <v>12</v>
      </c>
      <c r="M46" s="49" t="str">
        <f>IF(AND(ISBLANK(J46),ISBLANK(K46),ISBLANK(L46)),"-",IF(H46&gt;=MAX(H$40:H46),"ok","chyba!!!"))</f>
        <v>ok</v>
      </c>
      <c r="N46" s="1"/>
    </row>
    <row r="47" spans="2:14">
      <c r="B47" s="78">
        <f t="shared" si="1"/>
        <v>8</v>
      </c>
      <c r="C47" s="41">
        <v>1</v>
      </c>
      <c r="D47" s="76" t="str">
        <f>IF(ISBLANK(Tabulka48[[#This Row],[start. č.]]),"-",IF(ISERROR(VLOOKUP(Tabulka48[[#This Row],[start. č.]],'3. REGISTRACE'!B:F,2,0)),"start. č. nebylo registrováno!",VLOOKUP(Tabulka48[[#This Row],[start. č.]],'3. REGISTRACE'!B:F,2,0)))</f>
        <v>Kyselová Eliška</v>
      </c>
      <c r="E47" s="77">
        <f>IF(ISBLANK(Tabulka48[[#This Row],[start. č.]]),"-",IF(ISERROR(VLOOKUP(Tabulka48[[#This Row],[start. č.]],'3. REGISTRACE'!B:F,3,0)),"-",VLOOKUP(Tabulka48[[#This Row],[start. č.]],'3. REGISTRACE'!B:F,3,0)))</f>
        <v>2013</v>
      </c>
      <c r="F47" s="79" t="str">
        <f>IF(ISBLANK(Tabulka48[[#This Row],[start. č.]]),"-",IF(Tabulka48[[#This Row],[příjmení a jméno]]="start. č. nebylo registrováno!","-",IF(VLOOKUP(Tabulka48[[#This Row],[start. č.]],'3. REGISTRACE'!B:F,4,0)=0,"-",VLOOKUP(Tabulka48[[#This Row],[start. č.]],'3. REGISTRACE'!B:F,4,0))))</f>
        <v>Č. Budějovice</v>
      </c>
      <c r="G47" s="77" t="str">
        <f>IF(ISBLANK(Tabulka48[[#This Row],[start. č.]]),"-",IF(Tabulka48[[#This Row],[příjmení a jméno]]="start. č. nebylo registrováno!","-",IF(VLOOKUP(Tabulka48[[#This Row],[start. č.]],'3. REGISTRACE'!B:F,5,0)=0,"-",VLOOKUP(Tabulka48[[#This Row],[start. č.]],'3. REGISTRACE'!B:F,5,0))))</f>
        <v>Z</v>
      </c>
      <c r="H47" s="80">
        <f>IF(OR(Tabulka48[[#This Row],[pořadí]]="DNF",Tabulka48[[#This Row],[pořadí]]=" "),"-",TIME(Tabulka48[[#This Row],[hod]],Tabulka48[[#This Row],[min]],Tabulka48[[#This Row],[sek]]))</f>
        <v>1.0185185185185186E-3</v>
      </c>
      <c r="I47" s="77" t="str">
        <f>IF(ISBLANK(Tabulka48[[#This Row],[start. č.]]),"-",IF(Tabulka48[[#This Row],[příjmení a jméno]]="start. č. nebylo registrováno!","-",IF(VLOOKUP(Tabulka48[[#This Row],[start. č.]],'3. REGISTRACE'!B:G,6,0)=0,"-",VLOOKUP(Tabulka48[[#This Row],[start. č.]],'3. REGISTRACE'!B:G,6,0))))</f>
        <v>Mladší přípravka D</v>
      </c>
      <c r="J47" s="46">
        <v>0</v>
      </c>
      <c r="K47" s="43">
        <v>1</v>
      </c>
      <c r="L47" s="47">
        <v>28</v>
      </c>
      <c r="M47" s="49" t="str">
        <f>IF(AND(ISBLANK(J47),ISBLANK(K47),ISBLANK(L47)),"-",IF(H47&gt;=MAX(H$40:H47),"ok","chyba!!!"))</f>
        <v>ok</v>
      </c>
      <c r="N47" s="1"/>
    </row>
    <row r="48" spans="2:14">
      <c r="B48" s="78">
        <f t="shared" si="1"/>
        <v>9</v>
      </c>
      <c r="C48" s="41">
        <v>58</v>
      </c>
      <c r="D48" s="76" t="str">
        <f>IF(ISBLANK(Tabulka48[[#This Row],[start. č.]]),"-",IF(ISERROR(VLOOKUP(Tabulka48[[#This Row],[start. č.]],'3. REGISTRACE'!B:F,2,0)),"start. č. nebylo registrováno!",VLOOKUP(Tabulka48[[#This Row],[start. č.]],'3. REGISTRACE'!B:F,2,0)))</f>
        <v>Nováčková Tereza</v>
      </c>
      <c r="E48" s="77">
        <f>IF(ISBLANK(Tabulka48[[#This Row],[start. č.]]),"-",IF(ISERROR(VLOOKUP(Tabulka48[[#This Row],[start. č.]],'3. REGISTRACE'!B:F,3,0)),"-",VLOOKUP(Tabulka48[[#This Row],[start. č.]],'3. REGISTRACE'!B:F,3,0)))</f>
        <v>2013</v>
      </c>
      <c r="F48" s="79" t="str">
        <f>IF(ISBLANK(Tabulka48[[#This Row],[start. č.]]),"-",IF(Tabulka48[[#This Row],[příjmení a jméno]]="start. č. nebylo registrováno!","-",IF(VLOOKUP(Tabulka48[[#This Row],[start. č.]],'3. REGISTRACE'!B:F,4,0)=0,"-",VLOOKUP(Tabulka48[[#This Row],[start. č.]],'3. REGISTRACE'!B:F,4,0))))</f>
        <v>Nové Homole</v>
      </c>
      <c r="G48" s="77" t="str">
        <f>IF(ISBLANK(Tabulka48[[#This Row],[start. č.]]),"-",IF(Tabulka48[[#This Row],[příjmení a jméno]]="start. č. nebylo registrováno!","-",IF(VLOOKUP(Tabulka48[[#This Row],[start. č.]],'3. REGISTRACE'!B:F,5,0)=0,"-",VLOOKUP(Tabulka48[[#This Row],[start. č.]],'3. REGISTRACE'!B:F,5,0))))</f>
        <v>Z</v>
      </c>
      <c r="H48" s="80">
        <f>IF(OR(Tabulka48[[#This Row],[pořadí]]="DNF",Tabulka48[[#This Row],[pořadí]]=" "),"-",TIME(Tabulka48[[#This Row],[hod]],Tabulka48[[#This Row],[min]],Tabulka48[[#This Row],[sek]]))</f>
        <v>1.2152777777777778E-3</v>
      </c>
      <c r="I48" s="77" t="str">
        <f>IF(ISBLANK(Tabulka48[[#This Row],[start. č.]]),"-",IF(Tabulka48[[#This Row],[příjmení a jméno]]="start. č. nebylo registrováno!","-",IF(VLOOKUP(Tabulka48[[#This Row],[start. č.]],'3. REGISTRACE'!B:G,6,0)=0,"-",VLOOKUP(Tabulka48[[#This Row],[start. č.]],'3. REGISTRACE'!B:G,6,0))))</f>
        <v>Mladší přípravka D</v>
      </c>
      <c r="J48" s="46">
        <v>0</v>
      </c>
      <c r="K48" s="43">
        <v>1</v>
      </c>
      <c r="L48" s="47">
        <v>45</v>
      </c>
      <c r="M48" s="49" t="str">
        <f>IF(AND(ISBLANK(J48),ISBLANK(K48),ISBLANK(L48)),"-",IF(H48&gt;=MAX(H$40:H48),"ok","chyba!!!"))</f>
        <v>ok</v>
      </c>
      <c r="N48" s="1"/>
    </row>
    <row r="49" spans="2:13">
      <c r="B49" s="86" t="str">
        <f t="shared" si="1"/>
        <v xml:space="preserve"> </v>
      </c>
      <c r="C49" s="58"/>
      <c r="D49" s="87" t="str">
        <f>IF(ISBLANK(Tabulka48[[#This Row],[start. č.]]),"-",IF(ISERROR(VLOOKUP(Tabulka48[[#This Row],[start. č.]],'3. REGISTRACE'!B:F,2,0)),"start. č. nebylo registrováno!",VLOOKUP(Tabulka48[[#This Row],[start. č.]],'3. REGISTRACE'!B:F,2,0)))</f>
        <v>-</v>
      </c>
      <c r="E49" s="88" t="str">
        <f>IF(ISBLANK(Tabulka48[[#This Row],[start. č.]]),"-",IF(ISERROR(VLOOKUP(Tabulka48[[#This Row],[start. č.]],'3. REGISTRACE'!B:F,3,0)),"-",VLOOKUP(Tabulka48[[#This Row],[start. č.]],'3. REGISTRACE'!B:F,3,0)))</f>
        <v>-</v>
      </c>
      <c r="F49" s="89" t="str">
        <f>IF(ISBLANK(Tabulka48[[#This Row],[start. č.]]),"-",IF(Tabulka48[[#This Row],[příjmení a jméno]]="start. č. nebylo registrováno!","-",IF(VLOOKUP(Tabulka48[[#This Row],[start. č.]],'3. REGISTRACE'!B:F,4,0)=0,"-",VLOOKUP(Tabulka48[[#This Row],[start. č.]],'3. REGISTRACE'!B:F,4,0))))</f>
        <v>-</v>
      </c>
      <c r="G49" s="88" t="str">
        <f>IF(ISBLANK(Tabulka48[[#This Row],[start. č.]]),"-",IF(Tabulka48[[#This Row],[příjmení a jméno]]="start. č. nebylo registrováno!","-",IF(VLOOKUP(Tabulka48[[#This Row],[start. č.]],'3. REGISTRACE'!B:F,5,0)=0,"-",VLOOKUP(Tabulka48[[#This Row],[start. č.]],'3. REGISTRACE'!B:F,5,0))))</f>
        <v>-</v>
      </c>
      <c r="H49" s="90" t="str">
        <f>IF(OR(Tabulka48[[#This Row],[pořadí]]="DNF",Tabulka48[[#This Row],[pořadí]]=" "),"-",TIME(Tabulka48[[#This Row],[hod]],Tabulka48[[#This Row],[min]],Tabulka48[[#This Row],[sek]]))</f>
        <v>-</v>
      </c>
      <c r="I49" s="88" t="str">
        <f>IF(ISBLANK(Tabulka48[[#This Row],[start. č.]]),"-",IF(Tabulka48[[#This Row],[příjmení a jméno]]="start. č. nebylo registrováno!","-",IF(VLOOKUP(Tabulka48[[#This Row],[start. č.]],'3. REGISTRACE'!B:G,6,0)=0,"-",VLOOKUP(Tabulka48[[#This Row],[start. č.]],'3. REGISTRACE'!B:G,6,0))))</f>
        <v>-</v>
      </c>
      <c r="J49" s="59"/>
      <c r="K49" s="60"/>
      <c r="L49" s="61"/>
      <c r="M49" s="49" t="str">
        <f>IF(AND(ISBLANK(J49),ISBLANK(K49),ISBLANK(L49)),"-",IF(H49&gt;=MAX(H$40:H49),"ok","chyba!!!"))</f>
        <v>-</v>
      </c>
    </row>
    <row r="50" spans="2:13">
      <c r="B50" s="86" t="str">
        <f t="shared" si="1"/>
        <v xml:space="preserve"> </v>
      </c>
      <c r="C50" s="58"/>
      <c r="D50" s="87" t="str">
        <f>IF(ISBLANK(Tabulka48[[#This Row],[start. č.]]),"-",IF(ISERROR(VLOOKUP(Tabulka48[[#This Row],[start. č.]],'3. REGISTRACE'!B:F,2,0)),"start. č. nebylo registrováno!",VLOOKUP(Tabulka48[[#This Row],[start. č.]],'3. REGISTRACE'!B:F,2,0)))</f>
        <v>-</v>
      </c>
      <c r="E50" s="88" t="str">
        <f>IF(ISBLANK(Tabulka48[[#This Row],[start. č.]]),"-",IF(ISERROR(VLOOKUP(Tabulka48[[#This Row],[start. č.]],'3. REGISTRACE'!B:F,3,0)),"-",VLOOKUP(Tabulka48[[#This Row],[start. č.]],'3. REGISTRACE'!B:F,3,0)))</f>
        <v>-</v>
      </c>
      <c r="F50" s="89" t="str">
        <f>IF(ISBLANK(Tabulka48[[#This Row],[start. č.]]),"-",IF(Tabulka48[[#This Row],[příjmení a jméno]]="start. č. nebylo registrováno!","-",IF(VLOOKUP(Tabulka48[[#This Row],[start. č.]],'3. REGISTRACE'!B:F,4,0)=0,"-",VLOOKUP(Tabulka48[[#This Row],[start. č.]],'3. REGISTRACE'!B:F,4,0))))</f>
        <v>-</v>
      </c>
      <c r="G50" s="88" t="str">
        <f>IF(ISBLANK(Tabulka48[[#This Row],[start. č.]]),"-",IF(Tabulka48[[#This Row],[příjmení a jméno]]="start. č. nebylo registrováno!","-",IF(VLOOKUP(Tabulka48[[#This Row],[start. č.]],'3. REGISTRACE'!B:F,5,0)=0,"-",VLOOKUP(Tabulka48[[#This Row],[start. č.]],'3. REGISTRACE'!B:F,5,0))))</f>
        <v>-</v>
      </c>
      <c r="H50" s="90" t="str">
        <f>IF(OR(Tabulka48[[#This Row],[pořadí]]="DNF",Tabulka48[[#This Row],[pořadí]]=" "),"-",TIME(Tabulka48[[#This Row],[hod]],Tabulka48[[#This Row],[min]],Tabulka48[[#This Row],[sek]]))</f>
        <v>-</v>
      </c>
      <c r="I50" s="88" t="str">
        <f>IF(ISBLANK(Tabulka48[[#This Row],[start. č.]]),"-",IF(Tabulka48[[#This Row],[příjmení a jméno]]="start. č. nebylo registrováno!","-",IF(VLOOKUP(Tabulka48[[#This Row],[start. č.]],'3. REGISTRACE'!B:G,6,0)=0,"-",VLOOKUP(Tabulka48[[#This Row],[start. č.]],'3. REGISTRACE'!B:G,6,0))))</f>
        <v>-</v>
      </c>
      <c r="J50" s="59"/>
      <c r="K50" s="60"/>
      <c r="L50" s="61"/>
      <c r="M50" s="49" t="str">
        <f>IF(AND(ISBLANK(J50),ISBLANK(K50),ISBLANK(L50)),"-",IF(H50&gt;=MAX(H$40:H50),"ok","chyba!!!"))</f>
        <v>-</v>
      </c>
    </row>
    <row r="51" spans="2:13">
      <c r="B51" s="86" t="str">
        <f t="shared" si="1"/>
        <v xml:space="preserve"> </v>
      </c>
      <c r="C51" s="58"/>
      <c r="D51" s="87" t="str">
        <f>IF(ISBLANK(Tabulka48[[#This Row],[start. č.]]),"-",IF(ISERROR(VLOOKUP(Tabulka48[[#This Row],[start. č.]],'3. REGISTRACE'!B:F,2,0)),"start. č. nebylo registrováno!",VLOOKUP(Tabulka48[[#This Row],[start. č.]],'3. REGISTRACE'!B:F,2,0)))</f>
        <v>-</v>
      </c>
      <c r="E51" s="88" t="str">
        <f>IF(ISBLANK(Tabulka48[[#This Row],[start. č.]]),"-",IF(ISERROR(VLOOKUP(Tabulka48[[#This Row],[start. č.]],'3. REGISTRACE'!B:F,3,0)),"-",VLOOKUP(Tabulka48[[#This Row],[start. č.]],'3. REGISTRACE'!B:F,3,0)))</f>
        <v>-</v>
      </c>
      <c r="F51" s="89" t="str">
        <f>IF(ISBLANK(Tabulka48[[#This Row],[start. č.]]),"-",IF(Tabulka48[[#This Row],[příjmení a jméno]]="start. č. nebylo registrováno!","-",IF(VLOOKUP(Tabulka48[[#This Row],[start. č.]],'3. REGISTRACE'!B:F,4,0)=0,"-",VLOOKUP(Tabulka48[[#This Row],[start. č.]],'3. REGISTRACE'!B:F,4,0))))</f>
        <v>-</v>
      </c>
      <c r="G51" s="88" t="str">
        <f>IF(ISBLANK(Tabulka48[[#This Row],[start. č.]]),"-",IF(Tabulka48[[#This Row],[příjmení a jméno]]="start. č. nebylo registrováno!","-",IF(VLOOKUP(Tabulka48[[#This Row],[start. č.]],'3. REGISTRACE'!B:F,5,0)=0,"-",VLOOKUP(Tabulka48[[#This Row],[start. č.]],'3. REGISTRACE'!B:F,5,0))))</f>
        <v>-</v>
      </c>
      <c r="H51" s="90" t="str">
        <f>IF(OR(Tabulka48[[#This Row],[pořadí]]="DNF",Tabulka48[[#This Row],[pořadí]]=" "),"-",TIME(Tabulka48[[#This Row],[hod]],Tabulka48[[#This Row],[min]],Tabulka48[[#This Row],[sek]]))</f>
        <v>-</v>
      </c>
      <c r="I51" s="88" t="str">
        <f>IF(ISBLANK(Tabulka48[[#This Row],[start. č.]]),"-",IF(Tabulka48[[#This Row],[příjmení a jméno]]="start. č. nebylo registrováno!","-",IF(VLOOKUP(Tabulka48[[#This Row],[start. č.]],'3. REGISTRACE'!B:G,6,0)=0,"-",VLOOKUP(Tabulka48[[#This Row],[start. č.]],'3. REGISTRACE'!B:G,6,0))))</f>
        <v>-</v>
      </c>
      <c r="J51" s="59"/>
      <c r="K51" s="60"/>
      <c r="L51" s="61"/>
      <c r="M51" s="49" t="str">
        <f>IF(AND(ISBLANK(J51),ISBLANK(K51),ISBLANK(L51)),"-",IF(H51&gt;=MAX(H$40:H51),"ok","chyba!!!"))</f>
        <v>-</v>
      </c>
    </row>
    <row r="52" spans="2:13">
      <c r="B52" s="86" t="str">
        <f t="shared" si="1"/>
        <v xml:space="preserve"> </v>
      </c>
      <c r="C52" s="58"/>
      <c r="D52" s="87" t="str">
        <f>IF(ISBLANK(Tabulka48[[#This Row],[start. č.]]),"-",IF(ISERROR(VLOOKUP(Tabulka48[[#This Row],[start. č.]],'3. REGISTRACE'!B:F,2,0)),"start. č. nebylo registrováno!",VLOOKUP(Tabulka48[[#This Row],[start. č.]],'3. REGISTRACE'!B:F,2,0)))</f>
        <v>-</v>
      </c>
      <c r="E52" s="88" t="str">
        <f>IF(ISBLANK(Tabulka48[[#This Row],[start. č.]]),"-",IF(ISERROR(VLOOKUP(Tabulka48[[#This Row],[start. č.]],'3. REGISTRACE'!B:F,3,0)),"-",VLOOKUP(Tabulka48[[#This Row],[start. č.]],'3. REGISTRACE'!B:F,3,0)))</f>
        <v>-</v>
      </c>
      <c r="F52" s="89" t="str">
        <f>IF(ISBLANK(Tabulka48[[#This Row],[start. č.]]),"-",IF(Tabulka48[[#This Row],[příjmení a jméno]]="start. č. nebylo registrováno!","-",IF(VLOOKUP(Tabulka48[[#This Row],[start. č.]],'3. REGISTRACE'!B:F,4,0)=0,"-",VLOOKUP(Tabulka48[[#This Row],[start. č.]],'3. REGISTRACE'!B:F,4,0))))</f>
        <v>-</v>
      </c>
      <c r="G52" s="88" t="str">
        <f>IF(ISBLANK(Tabulka48[[#This Row],[start. č.]]),"-",IF(Tabulka48[[#This Row],[příjmení a jméno]]="start. č. nebylo registrováno!","-",IF(VLOOKUP(Tabulka48[[#This Row],[start. č.]],'3. REGISTRACE'!B:F,5,0)=0,"-",VLOOKUP(Tabulka48[[#This Row],[start. č.]],'3. REGISTRACE'!B:F,5,0))))</f>
        <v>-</v>
      </c>
      <c r="H52" s="90" t="str">
        <f>IF(OR(Tabulka48[[#This Row],[pořadí]]="DNF",Tabulka48[[#This Row],[pořadí]]=" "),"-",TIME(Tabulka48[[#This Row],[hod]],Tabulka48[[#This Row],[min]],Tabulka48[[#This Row],[sek]]))</f>
        <v>-</v>
      </c>
      <c r="I52" s="88" t="str">
        <f>IF(ISBLANK(Tabulka48[[#This Row],[start. č.]]),"-",IF(Tabulka48[[#This Row],[příjmení a jméno]]="start. č. nebylo registrováno!","-",IF(VLOOKUP(Tabulka48[[#This Row],[start. č.]],'3. REGISTRACE'!B:G,6,0)=0,"-",VLOOKUP(Tabulka48[[#This Row],[start. č.]],'3. REGISTRACE'!B:G,6,0))))</f>
        <v>-</v>
      </c>
      <c r="J52" s="59"/>
      <c r="K52" s="60"/>
      <c r="L52" s="61"/>
      <c r="M52" s="49" t="str">
        <f>IF(AND(ISBLANK(J52),ISBLANK(K52),ISBLANK(L52)),"-",IF(H52&gt;=MAX(H$40:H52),"ok","chyba!!!"))</f>
        <v>-</v>
      </c>
    </row>
    <row r="53" spans="2:13">
      <c r="B53" s="86" t="str">
        <f t="shared" si="1"/>
        <v xml:space="preserve"> </v>
      </c>
      <c r="C53" s="58"/>
      <c r="D53" s="87" t="str">
        <f>IF(ISBLANK(Tabulka48[[#This Row],[start. č.]]),"-",IF(ISERROR(VLOOKUP(Tabulka48[[#This Row],[start. č.]],'3. REGISTRACE'!B:F,2,0)),"start. č. nebylo registrováno!",VLOOKUP(Tabulka48[[#This Row],[start. č.]],'3. REGISTRACE'!B:F,2,0)))</f>
        <v>-</v>
      </c>
      <c r="E53" s="88" t="str">
        <f>IF(ISBLANK(Tabulka48[[#This Row],[start. č.]]),"-",IF(ISERROR(VLOOKUP(Tabulka48[[#This Row],[start. č.]],'3. REGISTRACE'!B:F,3,0)),"-",VLOOKUP(Tabulka48[[#This Row],[start. č.]],'3. REGISTRACE'!B:F,3,0)))</f>
        <v>-</v>
      </c>
      <c r="F53" s="89" t="str">
        <f>IF(ISBLANK(Tabulka48[[#This Row],[start. č.]]),"-",IF(Tabulka48[[#This Row],[příjmení a jméno]]="start. č. nebylo registrováno!","-",IF(VLOOKUP(Tabulka48[[#This Row],[start. č.]],'3. REGISTRACE'!B:F,4,0)=0,"-",VLOOKUP(Tabulka48[[#This Row],[start. č.]],'3. REGISTRACE'!B:F,4,0))))</f>
        <v>-</v>
      </c>
      <c r="G53" s="88" t="str">
        <f>IF(ISBLANK(Tabulka48[[#This Row],[start. č.]]),"-",IF(Tabulka48[[#This Row],[příjmení a jméno]]="start. č. nebylo registrováno!","-",IF(VLOOKUP(Tabulka48[[#This Row],[start. č.]],'3. REGISTRACE'!B:F,5,0)=0,"-",VLOOKUP(Tabulka48[[#This Row],[start. č.]],'3. REGISTRACE'!B:F,5,0))))</f>
        <v>-</v>
      </c>
      <c r="H53" s="90" t="str">
        <f>IF(OR(Tabulka48[[#This Row],[pořadí]]="DNF",Tabulka48[[#This Row],[pořadí]]=" "),"-",TIME(Tabulka48[[#This Row],[hod]],Tabulka48[[#This Row],[min]],Tabulka48[[#This Row],[sek]]))</f>
        <v>-</v>
      </c>
      <c r="I53" s="88" t="str">
        <f>IF(ISBLANK(Tabulka48[[#This Row],[start. č.]]),"-",IF(Tabulka48[[#This Row],[příjmení a jméno]]="start. č. nebylo registrováno!","-",IF(VLOOKUP(Tabulka48[[#This Row],[start. č.]],'3. REGISTRACE'!B:G,6,0)=0,"-",VLOOKUP(Tabulka48[[#This Row],[start. č.]],'3. REGISTRACE'!B:G,6,0))))</f>
        <v>-</v>
      </c>
      <c r="J53" s="59"/>
      <c r="K53" s="60"/>
      <c r="L53" s="61"/>
      <c r="M53" s="49" t="str">
        <f>IF(AND(ISBLANK(J53),ISBLANK(K53),ISBLANK(L53)),"-",IF(H53&gt;=MAX(H$40:H53),"ok","chyba!!!"))</f>
        <v>-</v>
      </c>
    </row>
    <row r="54" spans="2:13">
      <c r="B54" s="86" t="str">
        <f t="shared" si="1"/>
        <v xml:space="preserve"> </v>
      </c>
      <c r="C54" s="58"/>
      <c r="D54" s="87" t="str">
        <f>IF(ISBLANK(Tabulka48[[#This Row],[start. č.]]),"-",IF(ISERROR(VLOOKUP(Tabulka48[[#This Row],[start. č.]],'3. REGISTRACE'!B:F,2,0)),"start. č. nebylo registrováno!",VLOOKUP(Tabulka48[[#This Row],[start. č.]],'3. REGISTRACE'!B:F,2,0)))</f>
        <v>-</v>
      </c>
      <c r="E54" s="88" t="str">
        <f>IF(ISBLANK(Tabulka48[[#This Row],[start. č.]]),"-",IF(ISERROR(VLOOKUP(Tabulka48[[#This Row],[start. č.]],'3. REGISTRACE'!B:F,3,0)),"-",VLOOKUP(Tabulka48[[#This Row],[start. č.]],'3. REGISTRACE'!B:F,3,0)))</f>
        <v>-</v>
      </c>
      <c r="F54" s="89" t="str">
        <f>IF(ISBLANK(Tabulka48[[#This Row],[start. č.]]),"-",IF(Tabulka48[[#This Row],[příjmení a jméno]]="start. č. nebylo registrováno!","-",IF(VLOOKUP(Tabulka48[[#This Row],[start. č.]],'3. REGISTRACE'!B:F,4,0)=0,"-",VLOOKUP(Tabulka48[[#This Row],[start. č.]],'3. REGISTRACE'!B:F,4,0))))</f>
        <v>-</v>
      </c>
      <c r="G54" s="88" t="str">
        <f>IF(ISBLANK(Tabulka48[[#This Row],[start. č.]]),"-",IF(Tabulka48[[#This Row],[příjmení a jméno]]="start. č. nebylo registrováno!","-",IF(VLOOKUP(Tabulka48[[#This Row],[start. č.]],'3. REGISTRACE'!B:F,5,0)=0,"-",VLOOKUP(Tabulka48[[#This Row],[start. č.]],'3. REGISTRACE'!B:F,5,0))))</f>
        <v>-</v>
      </c>
      <c r="H54" s="90" t="str">
        <f>IF(OR(Tabulka48[[#This Row],[pořadí]]="DNF",Tabulka48[[#This Row],[pořadí]]=" "),"-",TIME(Tabulka48[[#This Row],[hod]],Tabulka48[[#This Row],[min]],Tabulka48[[#This Row],[sek]]))</f>
        <v>-</v>
      </c>
      <c r="I54" s="88" t="str">
        <f>IF(ISBLANK(Tabulka48[[#This Row],[start. č.]]),"-",IF(Tabulka48[[#This Row],[příjmení a jméno]]="start. č. nebylo registrováno!","-",IF(VLOOKUP(Tabulka48[[#This Row],[start. č.]],'3. REGISTRACE'!B:G,6,0)=0,"-",VLOOKUP(Tabulka48[[#This Row],[start. č.]],'3. REGISTRACE'!B:G,6,0))))</f>
        <v>-</v>
      </c>
      <c r="J54" s="59"/>
      <c r="K54" s="60"/>
      <c r="L54" s="61"/>
      <c r="M54" s="49" t="str">
        <f>IF(AND(ISBLANK(J54),ISBLANK(K54),ISBLANK(L54)),"-",IF(H54&gt;=MAX(H$40:H54),"ok","chyba!!!"))</f>
        <v>-</v>
      </c>
    </row>
    <row r="55" spans="2:13">
      <c r="B55" s="86" t="str">
        <f t="shared" si="1"/>
        <v xml:space="preserve"> </v>
      </c>
      <c r="C55" s="58"/>
      <c r="D55" s="87" t="str">
        <f>IF(ISBLANK(Tabulka48[[#This Row],[start. č.]]),"-",IF(ISERROR(VLOOKUP(Tabulka48[[#This Row],[start. č.]],'3. REGISTRACE'!B:F,2,0)),"start. č. nebylo registrováno!",VLOOKUP(Tabulka48[[#This Row],[start. č.]],'3. REGISTRACE'!B:F,2,0)))</f>
        <v>-</v>
      </c>
      <c r="E55" s="88" t="str">
        <f>IF(ISBLANK(Tabulka48[[#This Row],[start. č.]]),"-",IF(ISERROR(VLOOKUP(Tabulka48[[#This Row],[start. č.]],'3. REGISTRACE'!B:F,3,0)),"-",VLOOKUP(Tabulka48[[#This Row],[start. č.]],'3. REGISTRACE'!B:F,3,0)))</f>
        <v>-</v>
      </c>
      <c r="F55" s="89" t="str">
        <f>IF(ISBLANK(Tabulka48[[#This Row],[start. č.]]),"-",IF(Tabulka48[[#This Row],[příjmení a jméno]]="start. č. nebylo registrováno!","-",IF(VLOOKUP(Tabulka48[[#This Row],[start. č.]],'3. REGISTRACE'!B:F,4,0)=0,"-",VLOOKUP(Tabulka48[[#This Row],[start. č.]],'3. REGISTRACE'!B:F,4,0))))</f>
        <v>-</v>
      </c>
      <c r="G55" s="88" t="str">
        <f>IF(ISBLANK(Tabulka48[[#This Row],[start. č.]]),"-",IF(Tabulka48[[#This Row],[příjmení a jméno]]="start. č. nebylo registrováno!","-",IF(VLOOKUP(Tabulka48[[#This Row],[start. č.]],'3. REGISTRACE'!B:F,5,0)=0,"-",VLOOKUP(Tabulka48[[#This Row],[start. č.]],'3. REGISTRACE'!B:F,5,0))))</f>
        <v>-</v>
      </c>
      <c r="H55" s="90" t="str">
        <f>IF(OR(Tabulka48[[#This Row],[pořadí]]="DNF",Tabulka48[[#This Row],[pořadí]]=" "),"-",TIME(Tabulka48[[#This Row],[hod]],Tabulka48[[#This Row],[min]],Tabulka48[[#This Row],[sek]]))</f>
        <v>-</v>
      </c>
      <c r="I55" s="88" t="str">
        <f>IF(ISBLANK(Tabulka48[[#This Row],[start. č.]]),"-",IF(Tabulka48[[#This Row],[příjmení a jméno]]="start. č. nebylo registrováno!","-",IF(VLOOKUP(Tabulka48[[#This Row],[start. č.]],'3. REGISTRACE'!B:G,6,0)=0,"-",VLOOKUP(Tabulka48[[#This Row],[start. č.]],'3. REGISTRACE'!B:G,6,0))))</f>
        <v>-</v>
      </c>
      <c r="J55" s="59"/>
      <c r="K55" s="60"/>
      <c r="L55" s="61"/>
      <c r="M55" s="49" t="str">
        <f>IF(AND(ISBLANK(J55),ISBLANK(K55),ISBLANK(L55)),"-",IF(H55&gt;=MAX(H$40:H55),"ok","chyba!!!"))</f>
        <v>-</v>
      </c>
    </row>
    <row r="56" spans="2:13">
      <c r="B56" s="86" t="str">
        <f t="shared" si="1"/>
        <v xml:space="preserve"> </v>
      </c>
      <c r="C56" s="58"/>
      <c r="D56" s="87" t="str">
        <f>IF(ISBLANK(Tabulka48[[#This Row],[start. č.]]),"-",IF(ISERROR(VLOOKUP(Tabulka48[[#This Row],[start. č.]],'3. REGISTRACE'!B:F,2,0)),"start. č. nebylo registrováno!",VLOOKUP(Tabulka48[[#This Row],[start. č.]],'3. REGISTRACE'!B:F,2,0)))</f>
        <v>-</v>
      </c>
      <c r="E56" s="88" t="str">
        <f>IF(ISBLANK(Tabulka48[[#This Row],[start. č.]]),"-",IF(ISERROR(VLOOKUP(Tabulka48[[#This Row],[start. č.]],'3. REGISTRACE'!B:F,3,0)),"-",VLOOKUP(Tabulka48[[#This Row],[start. č.]],'3. REGISTRACE'!B:F,3,0)))</f>
        <v>-</v>
      </c>
      <c r="F56" s="89" t="str">
        <f>IF(ISBLANK(Tabulka48[[#This Row],[start. č.]]),"-",IF(Tabulka48[[#This Row],[příjmení a jméno]]="start. č. nebylo registrováno!","-",IF(VLOOKUP(Tabulka48[[#This Row],[start. č.]],'3. REGISTRACE'!B:F,4,0)=0,"-",VLOOKUP(Tabulka48[[#This Row],[start. č.]],'3. REGISTRACE'!B:F,4,0))))</f>
        <v>-</v>
      </c>
      <c r="G56" s="88" t="str">
        <f>IF(ISBLANK(Tabulka48[[#This Row],[start. č.]]),"-",IF(Tabulka48[[#This Row],[příjmení a jméno]]="start. č. nebylo registrováno!","-",IF(VLOOKUP(Tabulka48[[#This Row],[start. č.]],'3. REGISTRACE'!B:F,5,0)=0,"-",VLOOKUP(Tabulka48[[#This Row],[start. č.]],'3. REGISTRACE'!B:F,5,0))))</f>
        <v>-</v>
      </c>
      <c r="H56" s="90" t="str">
        <f>IF(OR(Tabulka48[[#This Row],[pořadí]]="DNF",Tabulka48[[#This Row],[pořadí]]=" "),"-",TIME(Tabulka48[[#This Row],[hod]],Tabulka48[[#This Row],[min]],Tabulka48[[#This Row],[sek]]))</f>
        <v>-</v>
      </c>
      <c r="I56" s="88" t="str">
        <f>IF(ISBLANK(Tabulka48[[#This Row],[start. č.]]),"-",IF(Tabulka48[[#This Row],[příjmení a jméno]]="start. č. nebylo registrováno!","-",IF(VLOOKUP(Tabulka48[[#This Row],[start. č.]],'3. REGISTRACE'!B:G,6,0)=0,"-",VLOOKUP(Tabulka48[[#This Row],[start. č.]],'3. REGISTRACE'!B:G,6,0))))</f>
        <v>-</v>
      </c>
      <c r="J56" s="59"/>
      <c r="K56" s="60"/>
      <c r="L56" s="61"/>
      <c r="M56" s="49" t="str">
        <f>IF(AND(ISBLANK(J56),ISBLANK(K56),ISBLANK(L56)),"-",IF(H56&gt;=MAX(H$40:H56),"ok","chyba!!!"))</f>
        <v>-</v>
      </c>
    </row>
    <row r="57" spans="2:13">
      <c r="B57" s="86" t="str">
        <f t="shared" si="1"/>
        <v xml:space="preserve"> </v>
      </c>
      <c r="C57" s="58"/>
      <c r="D57" s="87" t="str">
        <f>IF(ISBLANK(Tabulka48[[#This Row],[start. č.]]),"-",IF(ISERROR(VLOOKUP(Tabulka48[[#This Row],[start. č.]],'3. REGISTRACE'!B:F,2,0)),"start. č. nebylo registrováno!",VLOOKUP(Tabulka48[[#This Row],[start. č.]],'3. REGISTRACE'!B:F,2,0)))</f>
        <v>-</v>
      </c>
      <c r="E57" s="88" t="str">
        <f>IF(ISBLANK(Tabulka48[[#This Row],[start. č.]]),"-",IF(ISERROR(VLOOKUP(Tabulka48[[#This Row],[start. č.]],'3. REGISTRACE'!B:F,3,0)),"-",VLOOKUP(Tabulka48[[#This Row],[start. č.]],'3. REGISTRACE'!B:F,3,0)))</f>
        <v>-</v>
      </c>
      <c r="F57" s="89" t="str">
        <f>IF(ISBLANK(Tabulka48[[#This Row],[start. č.]]),"-",IF(Tabulka48[[#This Row],[příjmení a jméno]]="start. č. nebylo registrováno!","-",IF(VLOOKUP(Tabulka48[[#This Row],[start. č.]],'3. REGISTRACE'!B:F,4,0)=0,"-",VLOOKUP(Tabulka48[[#This Row],[start. č.]],'3. REGISTRACE'!B:F,4,0))))</f>
        <v>-</v>
      </c>
      <c r="G57" s="88" t="str">
        <f>IF(ISBLANK(Tabulka48[[#This Row],[start. č.]]),"-",IF(Tabulka48[[#This Row],[příjmení a jméno]]="start. č. nebylo registrováno!","-",IF(VLOOKUP(Tabulka48[[#This Row],[start. č.]],'3. REGISTRACE'!B:F,5,0)=0,"-",VLOOKUP(Tabulka48[[#This Row],[start. č.]],'3. REGISTRACE'!B:F,5,0))))</f>
        <v>-</v>
      </c>
      <c r="H57" s="90" t="str">
        <f>IF(OR(Tabulka48[[#This Row],[pořadí]]="DNF",Tabulka48[[#This Row],[pořadí]]=" "),"-",TIME(Tabulka48[[#This Row],[hod]],Tabulka48[[#This Row],[min]],Tabulka48[[#This Row],[sek]]))</f>
        <v>-</v>
      </c>
      <c r="I57" s="88" t="str">
        <f>IF(ISBLANK(Tabulka48[[#This Row],[start. č.]]),"-",IF(Tabulka48[[#This Row],[příjmení a jméno]]="start. č. nebylo registrováno!","-",IF(VLOOKUP(Tabulka48[[#This Row],[start. č.]],'3. REGISTRACE'!B:G,6,0)=0,"-",VLOOKUP(Tabulka48[[#This Row],[start. č.]],'3. REGISTRACE'!B:G,6,0))))</f>
        <v>-</v>
      </c>
      <c r="J57" s="59"/>
      <c r="K57" s="60"/>
      <c r="L57" s="61"/>
      <c r="M57" s="49" t="str">
        <f>IF(AND(ISBLANK(J57),ISBLANK(K57),ISBLANK(L57)),"-",IF(H57&gt;=MAX(H$40:H57),"ok","chyba!!!"))</f>
        <v>-</v>
      </c>
    </row>
    <row r="58" spans="2:13">
      <c r="B58" s="86" t="str">
        <f t="shared" si="1"/>
        <v xml:space="preserve"> </v>
      </c>
      <c r="C58" s="58"/>
      <c r="D58" s="87" t="str">
        <f>IF(ISBLANK(Tabulka48[[#This Row],[start. č.]]),"-",IF(ISERROR(VLOOKUP(Tabulka48[[#This Row],[start. č.]],'3. REGISTRACE'!B:F,2,0)),"start. č. nebylo registrováno!",VLOOKUP(Tabulka48[[#This Row],[start. č.]],'3. REGISTRACE'!B:F,2,0)))</f>
        <v>-</v>
      </c>
      <c r="E58" s="88" t="str">
        <f>IF(ISBLANK(Tabulka48[[#This Row],[start. č.]]),"-",IF(ISERROR(VLOOKUP(Tabulka48[[#This Row],[start. č.]],'3. REGISTRACE'!B:F,3,0)),"-",VLOOKUP(Tabulka48[[#This Row],[start. č.]],'3. REGISTRACE'!B:F,3,0)))</f>
        <v>-</v>
      </c>
      <c r="F58" s="89" t="str">
        <f>IF(ISBLANK(Tabulka48[[#This Row],[start. č.]]),"-",IF(Tabulka48[[#This Row],[příjmení a jméno]]="start. č. nebylo registrováno!","-",IF(VLOOKUP(Tabulka48[[#This Row],[start. č.]],'3. REGISTRACE'!B:F,4,0)=0,"-",VLOOKUP(Tabulka48[[#This Row],[start. č.]],'3. REGISTRACE'!B:F,4,0))))</f>
        <v>-</v>
      </c>
      <c r="G58" s="88" t="str">
        <f>IF(ISBLANK(Tabulka48[[#This Row],[start. č.]]),"-",IF(Tabulka48[[#This Row],[příjmení a jméno]]="start. č. nebylo registrováno!","-",IF(VLOOKUP(Tabulka48[[#This Row],[start. č.]],'3. REGISTRACE'!B:F,5,0)=0,"-",VLOOKUP(Tabulka48[[#This Row],[start. č.]],'3. REGISTRACE'!B:F,5,0))))</f>
        <v>-</v>
      </c>
      <c r="H58" s="90" t="str">
        <f>IF(OR(Tabulka48[[#This Row],[pořadí]]="DNF",Tabulka48[[#This Row],[pořadí]]=" "),"-",TIME(Tabulka48[[#This Row],[hod]],Tabulka48[[#This Row],[min]],Tabulka48[[#This Row],[sek]]))</f>
        <v>-</v>
      </c>
      <c r="I58" s="88" t="str">
        <f>IF(ISBLANK(Tabulka48[[#This Row],[start. č.]]),"-",IF(Tabulka48[[#This Row],[příjmení a jméno]]="start. č. nebylo registrováno!","-",IF(VLOOKUP(Tabulka48[[#This Row],[start. č.]],'3. REGISTRACE'!B:G,6,0)=0,"-",VLOOKUP(Tabulka48[[#This Row],[start. č.]],'3. REGISTRACE'!B:G,6,0))))</f>
        <v>-</v>
      </c>
      <c r="J58" s="59"/>
      <c r="K58" s="60"/>
      <c r="L58" s="61"/>
      <c r="M58" s="49" t="str">
        <f>IF(AND(ISBLANK(J58),ISBLANK(K58),ISBLANK(L58)),"-",IF(H58&gt;=MAX(H$40:H58),"ok","chyba!!!"))</f>
        <v>-</v>
      </c>
    </row>
    <row r="59" spans="2:13">
      <c r="B59" s="86" t="str">
        <f t="shared" si="1"/>
        <v xml:space="preserve"> </v>
      </c>
      <c r="C59" s="58"/>
      <c r="D59" s="87" t="str">
        <f>IF(ISBLANK(Tabulka48[[#This Row],[start. č.]]),"-",IF(ISERROR(VLOOKUP(Tabulka48[[#This Row],[start. č.]],'3. REGISTRACE'!B:F,2,0)),"start. č. nebylo registrováno!",VLOOKUP(Tabulka48[[#This Row],[start. č.]],'3. REGISTRACE'!B:F,2,0)))</f>
        <v>-</v>
      </c>
      <c r="E59" s="88" t="str">
        <f>IF(ISBLANK(Tabulka48[[#This Row],[start. č.]]),"-",IF(ISERROR(VLOOKUP(Tabulka48[[#This Row],[start. č.]],'3. REGISTRACE'!B:F,3,0)),"-",VLOOKUP(Tabulka48[[#This Row],[start. č.]],'3. REGISTRACE'!B:F,3,0)))</f>
        <v>-</v>
      </c>
      <c r="F59" s="89" t="str">
        <f>IF(ISBLANK(Tabulka48[[#This Row],[start. č.]]),"-",IF(Tabulka48[[#This Row],[příjmení a jméno]]="start. č. nebylo registrováno!","-",IF(VLOOKUP(Tabulka48[[#This Row],[start. č.]],'3. REGISTRACE'!B:F,4,0)=0,"-",VLOOKUP(Tabulka48[[#This Row],[start. č.]],'3. REGISTRACE'!B:F,4,0))))</f>
        <v>-</v>
      </c>
      <c r="G59" s="88" t="str">
        <f>IF(ISBLANK(Tabulka48[[#This Row],[start. č.]]),"-",IF(Tabulka48[[#This Row],[příjmení a jméno]]="start. č. nebylo registrováno!","-",IF(VLOOKUP(Tabulka48[[#This Row],[start. č.]],'3. REGISTRACE'!B:F,5,0)=0,"-",VLOOKUP(Tabulka48[[#This Row],[start. č.]],'3. REGISTRACE'!B:F,5,0))))</f>
        <v>-</v>
      </c>
      <c r="H59" s="90" t="str">
        <f>IF(OR(Tabulka48[[#This Row],[pořadí]]="DNF",Tabulka48[[#This Row],[pořadí]]=" "),"-",TIME(Tabulka48[[#This Row],[hod]],Tabulka48[[#This Row],[min]],Tabulka48[[#This Row],[sek]]))</f>
        <v>-</v>
      </c>
      <c r="I59" s="88" t="str">
        <f>IF(ISBLANK(Tabulka48[[#This Row],[start. č.]]),"-",IF(Tabulka48[[#This Row],[příjmení a jméno]]="start. č. nebylo registrováno!","-",IF(VLOOKUP(Tabulka48[[#This Row],[start. č.]],'3. REGISTRACE'!B:G,6,0)=0,"-",VLOOKUP(Tabulka48[[#This Row],[start. č.]],'3. REGISTRACE'!B:G,6,0))))</f>
        <v>-</v>
      </c>
      <c r="J59" s="59"/>
      <c r="K59" s="60"/>
      <c r="L59" s="61"/>
      <c r="M59" s="49" t="str">
        <f>IF(AND(ISBLANK(J59),ISBLANK(K59),ISBLANK(L59)),"-",IF(H59&gt;=MAX(H$40:H59),"ok","chyba!!!"))</f>
        <v>-</v>
      </c>
    </row>
    <row r="60" spans="2:13">
      <c r="B60" s="86" t="str">
        <f t="shared" si="1"/>
        <v xml:space="preserve"> </v>
      </c>
      <c r="C60" s="58"/>
      <c r="D60" s="87" t="str">
        <f>IF(ISBLANK(Tabulka48[[#This Row],[start. č.]]),"-",IF(ISERROR(VLOOKUP(Tabulka48[[#This Row],[start. č.]],'3. REGISTRACE'!B:F,2,0)),"start. č. nebylo registrováno!",VLOOKUP(Tabulka48[[#This Row],[start. č.]],'3. REGISTRACE'!B:F,2,0)))</f>
        <v>-</v>
      </c>
      <c r="E60" s="88" t="str">
        <f>IF(ISBLANK(Tabulka48[[#This Row],[start. č.]]),"-",IF(ISERROR(VLOOKUP(Tabulka48[[#This Row],[start. č.]],'3. REGISTRACE'!B:F,3,0)),"-",VLOOKUP(Tabulka48[[#This Row],[start. č.]],'3. REGISTRACE'!B:F,3,0)))</f>
        <v>-</v>
      </c>
      <c r="F60" s="89" t="str">
        <f>IF(ISBLANK(Tabulka48[[#This Row],[start. č.]]),"-",IF(Tabulka48[[#This Row],[příjmení a jméno]]="start. č. nebylo registrováno!","-",IF(VLOOKUP(Tabulka48[[#This Row],[start. č.]],'3. REGISTRACE'!B:F,4,0)=0,"-",VLOOKUP(Tabulka48[[#This Row],[start. č.]],'3. REGISTRACE'!B:F,4,0))))</f>
        <v>-</v>
      </c>
      <c r="G60" s="88" t="str">
        <f>IF(ISBLANK(Tabulka48[[#This Row],[start. č.]]),"-",IF(Tabulka48[[#This Row],[příjmení a jméno]]="start. č. nebylo registrováno!","-",IF(VLOOKUP(Tabulka48[[#This Row],[start. č.]],'3. REGISTRACE'!B:F,5,0)=0,"-",VLOOKUP(Tabulka48[[#This Row],[start. č.]],'3. REGISTRACE'!B:F,5,0))))</f>
        <v>-</v>
      </c>
      <c r="H60" s="90" t="str">
        <f>IF(OR(Tabulka48[[#This Row],[pořadí]]="DNF",Tabulka48[[#This Row],[pořadí]]=" "),"-",TIME(Tabulka48[[#This Row],[hod]],Tabulka48[[#This Row],[min]],Tabulka48[[#This Row],[sek]]))</f>
        <v>-</v>
      </c>
      <c r="I60" s="88" t="str">
        <f>IF(ISBLANK(Tabulka48[[#This Row],[start. č.]]),"-",IF(Tabulka48[[#This Row],[příjmení a jméno]]="start. č. nebylo registrováno!","-",IF(VLOOKUP(Tabulka48[[#This Row],[start. č.]],'3. REGISTRACE'!B:G,6,0)=0,"-",VLOOKUP(Tabulka48[[#This Row],[start. č.]],'3. REGISTRACE'!B:G,6,0))))</f>
        <v>-</v>
      </c>
      <c r="J60" s="59"/>
      <c r="K60" s="60"/>
      <c r="L60" s="61"/>
      <c r="M60" s="49" t="str">
        <f>IF(AND(ISBLANK(J60),ISBLANK(K60),ISBLANK(L60)),"-",IF(H60&gt;=MAX(H$40:H60),"ok","chyba!!!"))</f>
        <v>-</v>
      </c>
    </row>
    <row r="61" spans="2:13">
      <c r="B61" s="86" t="str">
        <f t="shared" si="1"/>
        <v xml:space="preserve"> </v>
      </c>
      <c r="C61" s="58"/>
      <c r="D61" s="87" t="str">
        <f>IF(ISBLANK(Tabulka48[[#This Row],[start. č.]]),"-",IF(ISERROR(VLOOKUP(Tabulka48[[#This Row],[start. č.]],'3. REGISTRACE'!B:F,2,0)),"start. č. nebylo registrováno!",VLOOKUP(Tabulka48[[#This Row],[start. č.]],'3. REGISTRACE'!B:F,2,0)))</f>
        <v>-</v>
      </c>
      <c r="E61" s="88" t="str">
        <f>IF(ISBLANK(Tabulka48[[#This Row],[start. č.]]),"-",IF(ISERROR(VLOOKUP(Tabulka48[[#This Row],[start. č.]],'3. REGISTRACE'!B:F,3,0)),"-",VLOOKUP(Tabulka48[[#This Row],[start. č.]],'3. REGISTRACE'!B:F,3,0)))</f>
        <v>-</v>
      </c>
      <c r="F61" s="89" t="str">
        <f>IF(ISBLANK(Tabulka48[[#This Row],[start. č.]]),"-",IF(Tabulka48[[#This Row],[příjmení a jméno]]="start. č. nebylo registrováno!","-",IF(VLOOKUP(Tabulka48[[#This Row],[start. č.]],'3. REGISTRACE'!B:F,4,0)=0,"-",VLOOKUP(Tabulka48[[#This Row],[start. č.]],'3. REGISTRACE'!B:F,4,0))))</f>
        <v>-</v>
      </c>
      <c r="G61" s="88" t="str">
        <f>IF(ISBLANK(Tabulka48[[#This Row],[start. č.]]),"-",IF(Tabulka48[[#This Row],[příjmení a jméno]]="start. č. nebylo registrováno!","-",IF(VLOOKUP(Tabulka48[[#This Row],[start. č.]],'3. REGISTRACE'!B:F,5,0)=0,"-",VLOOKUP(Tabulka48[[#This Row],[start. č.]],'3. REGISTRACE'!B:F,5,0))))</f>
        <v>-</v>
      </c>
      <c r="H61" s="90" t="str">
        <f>IF(OR(Tabulka48[[#This Row],[pořadí]]="DNF",Tabulka48[[#This Row],[pořadí]]=" "),"-",TIME(Tabulka48[[#This Row],[hod]],Tabulka48[[#This Row],[min]],Tabulka48[[#This Row],[sek]]))</f>
        <v>-</v>
      </c>
      <c r="I61" s="88" t="str">
        <f>IF(ISBLANK(Tabulka48[[#This Row],[start. č.]]),"-",IF(Tabulka48[[#This Row],[příjmení a jméno]]="start. č. nebylo registrováno!","-",IF(VLOOKUP(Tabulka48[[#This Row],[start. č.]],'3. REGISTRACE'!B:G,6,0)=0,"-",VLOOKUP(Tabulka48[[#This Row],[start. č.]],'3. REGISTRACE'!B:G,6,0))))</f>
        <v>-</v>
      </c>
      <c r="J61" s="59"/>
      <c r="K61" s="60"/>
      <c r="L61" s="61"/>
      <c r="M61" s="49" t="str">
        <f>IF(AND(ISBLANK(J61),ISBLANK(K61),ISBLANK(L61)),"-",IF(H61&gt;=MAX(H$40:H61),"ok","chyba!!!"))</f>
        <v>-</v>
      </c>
    </row>
    <row r="62" spans="2:13">
      <c r="B62" s="86" t="str">
        <f t="shared" si="1"/>
        <v xml:space="preserve"> </v>
      </c>
      <c r="C62" s="58"/>
      <c r="D62" s="87" t="str">
        <f>IF(ISBLANK(Tabulka48[[#This Row],[start. č.]]),"-",IF(ISERROR(VLOOKUP(Tabulka48[[#This Row],[start. č.]],'3. REGISTRACE'!B:F,2,0)),"start. č. nebylo registrováno!",VLOOKUP(Tabulka48[[#This Row],[start. č.]],'3. REGISTRACE'!B:F,2,0)))</f>
        <v>-</v>
      </c>
      <c r="E62" s="88" t="str">
        <f>IF(ISBLANK(Tabulka48[[#This Row],[start. č.]]),"-",IF(ISERROR(VLOOKUP(Tabulka48[[#This Row],[start. č.]],'3. REGISTRACE'!B:F,3,0)),"-",VLOOKUP(Tabulka48[[#This Row],[start. č.]],'3. REGISTRACE'!B:F,3,0)))</f>
        <v>-</v>
      </c>
      <c r="F62" s="89" t="str">
        <f>IF(ISBLANK(Tabulka48[[#This Row],[start. č.]]),"-",IF(Tabulka48[[#This Row],[příjmení a jméno]]="start. č. nebylo registrováno!","-",IF(VLOOKUP(Tabulka48[[#This Row],[start. č.]],'3. REGISTRACE'!B:F,4,0)=0,"-",VLOOKUP(Tabulka48[[#This Row],[start. č.]],'3. REGISTRACE'!B:F,4,0))))</f>
        <v>-</v>
      </c>
      <c r="G62" s="88" t="str">
        <f>IF(ISBLANK(Tabulka48[[#This Row],[start. č.]]),"-",IF(Tabulka48[[#This Row],[příjmení a jméno]]="start. č. nebylo registrováno!","-",IF(VLOOKUP(Tabulka48[[#This Row],[start. č.]],'3. REGISTRACE'!B:F,5,0)=0,"-",VLOOKUP(Tabulka48[[#This Row],[start. č.]],'3. REGISTRACE'!B:F,5,0))))</f>
        <v>-</v>
      </c>
      <c r="H62" s="90" t="str">
        <f>IF(OR(Tabulka48[[#This Row],[pořadí]]="DNF",Tabulka48[[#This Row],[pořadí]]=" "),"-",TIME(Tabulka48[[#This Row],[hod]],Tabulka48[[#This Row],[min]],Tabulka48[[#This Row],[sek]]))</f>
        <v>-</v>
      </c>
      <c r="I62" s="88" t="str">
        <f>IF(ISBLANK(Tabulka48[[#This Row],[start. č.]]),"-",IF(Tabulka48[[#This Row],[příjmení a jméno]]="start. č. nebylo registrováno!","-",IF(VLOOKUP(Tabulka48[[#This Row],[start. č.]],'3. REGISTRACE'!B:G,6,0)=0,"-",VLOOKUP(Tabulka48[[#This Row],[start. č.]],'3. REGISTRACE'!B:G,6,0))))</f>
        <v>-</v>
      </c>
      <c r="J62" s="59"/>
      <c r="K62" s="60"/>
      <c r="L62" s="61"/>
      <c r="M62" s="49" t="str">
        <f>IF(AND(ISBLANK(J62),ISBLANK(K62),ISBLANK(L62)),"-",IF(H62&gt;=MAX(H$40:H62),"ok","chyba!!!"))</f>
        <v>-</v>
      </c>
    </row>
    <row r="63" spans="2:13">
      <c r="B63" s="86" t="str">
        <f t="shared" si="1"/>
        <v xml:space="preserve"> </v>
      </c>
      <c r="C63" s="58"/>
      <c r="D63" s="87" t="str">
        <f>IF(ISBLANK(Tabulka48[[#This Row],[start. č.]]),"-",IF(ISERROR(VLOOKUP(Tabulka48[[#This Row],[start. č.]],'3. REGISTRACE'!B:F,2,0)),"start. č. nebylo registrováno!",VLOOKUP(Tabulka48[[#This Row],[start. č.]],'3. REGISTRACE'!B:F,2,0)))</f>
        <v>-</v>
      </c>
      <c r="E63" s="88" t="str">
        <f>IF(ISBLANK(Tabulka48[[#This Row],[start. č.]]),"-",IF(ISERROR(VLOOKUP(Tabulka48[[#This Row],[start. č.]],'3. REGISTRACE'!B:F,3,0)),"-",VLOOKUP(Tabulka48[[#This Row],[start. č.]],'3. REGISTRACE'!B:F,3,0)))</f>
        <v>-</v>
      </c>
      <c r="F63" s="89" t="str">
        <f>IF(ISBLANK(Tabulka48[[#This Row],[start. č.]]),"-",IF(Tabulka48[[#This Row],[příjmení a jméno]]="start. č. nebylo registrováno!","-",IF(VLOOKUP(Tabulka48[[#This Row],[start. č.]],'3. REGISTRACE'!B:F,4,0)=0,"-",VLOOKUP(Tabulka48[[#This Row],[start. č.]],'3. REGISTRACE'!B:F,4,0))))</f>
        <v>-</v>
      </c>
      <c r="G63" s="88" t="str">
        <f>IF(ISBLANK(Tabulka48[[#This Row],[start. č.]]),"-",IF(Tabulka48[[#This Row],[příjmení a jméno]]="start. č. nebylo registrováno!","-",IF(VLOOKUP(Tabulka48[[#This Row],[start. č.]],'3. REGISTRACE'!B:F,5,0)=0,"-",VLOOKUP(Tabulka48[[#This Row],[start. č.]],'3. REGISTRACE'!B:F,5,0))))</f>
        <v>-</v>
      </c>
      <c r="H63" s="90" t="str">
        <f>IF(OR(Tabulka48[[#This Row],[pořadí]]="DNF",Tabulka48[[#This Row],[pořadí]]=" "),"-",TIME(Tabulka48[[#This Row],[hod]],Tabulka48[[#This Row],[min]],Tabulka48[[#This Row],[sek]]))</f>
        <v>-</v>
      </c>
      <c r="I63" s="88" t="str">
        <f>IF(ISBLANK(Tabulka48[[#This Row],[start. č.]]),"-",IF(Tabulka48[[#This Row],[příjmení a jméno]]="start. č. nebylo registrováno!","-",IF(VLOOKUP(Tabulka48[[#This Row],[start. č.]],'3. REGISTRACE'!B:G,6,0)=0,"-",VLOOKUP(Tabulka48[[#This Row],[start. č.]],'3. REGISTRACE'!B:G,6,0))))</f>
        <v>-</v>
      </c>
      <c r="J63" s="59"/>
      <c r="K63" s="60"/>
      <c r="L63" s="61"/>
      <c r="M63" s="49" t="str">
        <f>IF(AND(ISBLANK(J63),ISBLANK(K63),ISBLANK(L63)),"-",IF(H63&gt;=MAX(H$40:H63),"ok","chyba!!!"))</f>
        <v>-</v>
      </c>
    </row>
    <row r="64" spans="2:13">
      <c r="B64" s="86" t="str">
        <f t="shared" si="1"/>
        <v xml:space="preserve"> </v>
      </c>
      <c r="C64" s="58"/>
      <c r="D64" s="87" t="str">
        <f>IF(ISBLANK(Tabulka48[[#This Row],[start. č.]]),"-",IF(ISERROR(VLOOKUP(Tabulka48[[#This Row],[start. č.]],'3. REGISTRACE'!B:F,2,0)),"start. č. nebylo registrováno!",VLOOKUP(Tabulka48[[#This Row],[start. č.]],'3. REGISTRACE'!B:F,2,0)))</f>
        <v>-</v>
      </c>
      <c r="E64" s="88" t="str">
        <f>IF(ISBLANK(Tabulka48[[#This Row],[start. č.]]),"-",IF(ISERROR(VLOOKUP(Tabulka48[[#This Row],[start. č.]],'3. REGISTRACE'!B:F,3,0)),"-",VLOOKUP(Tabulka48[[#This Row],[start. č.]],'3. REGISTRACE'!B:F,3,0)))</f>
        <v>-</v>
      </c>
      <c r="F64" s="89" t="str">
        <f>IF(ISBLANK(Tabulka48[[#This Row],[start. č.]]),"-",IF(Tabulka48[[#This Row],[příjmení a jméno]]="start. č. nebylo registrováno!","-",IF(VLOOKUP(Tabulka48[[#This Row],[start. č.]],'3. REGISTRACE'!B:F,4,0)=0,"-",VLOOKUP(Tabulka48[[#This Row],[start. č.]],'3. REGISTRACE'!B:F,4,0))))</f>
        <v>-</v>
      </c>
      <c r="G64" s="88" t="str">
        <f>IF(ISBLANK(Tabulka48[[#This Row],[start. č.]]),"-",IF(Tabulka48[[#This Row],[příjmení a jméno]]="start. č. nebylo registrováno!","-",IF(VLOOKUP(Tabulka48[[#This Row],[start. č.]],'3. REGISTRACE'!B:F,5,0)=0,"-",VLOOKUP(Tabulka48[[#This Row],[start. č.]],'3. REGISTRACE'!B:F,5,0))))</f>
        <v>-</v>
      </c>
      <c r="H64" s="90" t="str">
        <f>IF(OR(Tabulka48[[#This Row],[pořadí]]="DNF",Tabulka48[[#This Row],[pořadí]]=" "),"-",TIME(Tabulka48[[#This Row],[hod]],Tabulka48[[#This Row],[min]],Tabulka48[[#This Row],[sek]]))</f>
        <v>-</v>
      </c>
      <c r="I64" s="88" t="str">
        <f>IF(ISBLANK(Tabulka48[[#This Row],[start. č.]]),"-",IF(Tabulka48[[#This Row],[příjmení a jméno]]="start. č. nebylo registrováno!","-",IF(VLOOKUP(Tabulka48[[#This Row],[start. č.]],'3. REGISTRACE'!B:G,6,0)=0,"-",VLOOKUP(Tabulka48[[#This Row],[start. č.]],'3. REGISTRACE'!B:G,6,0))))</f>
        <v>-</v>
      </c>
      <c r="J64" s="59"/>
      <c r="K64" s="60"/>
      <c r="L64" s="61"/>
      <c r="M64" s="49" t="str">
        <f>IF(AND(ISBLANK(J64),ISBLANK(K64),ISBLANK(L64)),"-",IF(H64&gt;=MAX(H$40:H64),"ok","chyba!!!"))</f>
        <v>-</v>
      </c>
    </row>
  </sheetData>
  <sheetProtection autoFilter="0"/>
  <mergeCells count="2">
    <mergeCell ref="H3:I3"/>
    <mergeCell ref="H4:I4"/>
  </mergeCells>
  <conditionalFormatting sqref="C9:C33 C40:C64 J40:L64 J9:L33">
    <cfRule type="notContainsBlanks" dxfId="240" priority="9">
      <formula>LEN(TRIM(C9))&gt;0</formula>
    </cfRule>
    <cfRule type="containsBlanks" dxfId="239" priority="10">
      <formula>LEN(TRIM(C9))=0</formula>
    </cfRule>
  </conditionalFormatting>
  <conditionalFormatting sqref="D9:D33 D40:D64">
    <cfRule type="containsText" dxfId="238" priority="8" operator="containsText" text="start. č. nebylo registrováno">
      <formula>NOT(ISERROR(SEARCH("start. č. nebylo registrováno",D9)))</formula>
    </cfRule>
  </conditionalFormatting>
  <conditionalFormatting sqref="M9:M33 M40:M64">
    <cfRule type="containsText" dxfId="237" priority="6" operator="containsText" text="chyba">
      <formula>NOT(ISERROR(SEARCH("chyba",M9)))</formula>
    </cfRule>
    <cfRule type="containsText" dxfId="236" priority="7" operator="containsText" text="ok">
      <formula>NOT(ISERROR(SEARCH("ok",M9)))</formula>
    </cfRule>
  </conditionalFormatting>
  <pageMargins left="0" right="0" top="0" bottom="0.39370078740157483" header="0.19685039370078741" footer="0"/>
  <pageSetup paperSize="9" scale="85" fitToHeight="0" orientation="portrait" r:id="rId1"/>
  <headerFooter>
    <oddHeader>&amp;R&amp;G</oddHeader>
  </headerFooter>
  <legacyDrawingHF r:id="rId2"/>
  <picture r:id="rId3"/>
  <tableParts count="2">
    <tablePart r:id="rId4"/>
    <tablePart r:id="rId5"/>
  </tableParts>
</worksheet>
</file>

<file path=xl/worksheets/sheet6.xml><?xml version="1.0" encoding="utf-8"?>
<worksheet xmlns="http://schemas.openxmlformats.org/spreadsheetml/2006/main" xmlns:r="http://schemas.openxmlformats.org/officeDocument/2006/relationships">
  <sheetPr>
    <tabColor theme="5" tint="0.79998168889431442"/>
  </sheetPr>
  <dimension ref="B2:M64"/>
  <sheetViews>
    <sheetView showGridLines="0" workbookViewId="0">
      <selection activeCell="H40" sqref="H40"/>
    </sheetView>
  </sheetViews>
  <sheetFormatPr defaultColWidth="9.140625"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8" width="7.140625" style="2" bestFit="1" customWidth="1"/>
    <col min="9" max="9" width="20.7109375" style="2" customWidth="1"/>
    <col min="10" max="10" width="4" style="1" bestFit="1" customWidth="1"/>
    <col min="11" max="11" width="5" style="2" customWidth="1"/>
    <col min="12" max="12" width="3.5703125" style="1" bestFit="1" customWidth="1"/>
    <col min="13" max="13" width="8" style="2" bestFit="1" customWidth="1"/>
    <col min="14" max="16384" width="9.140625" style="1"/>
  </cols>
  <sheetData>
    <row r="2" spans="2:13" ht="15.75">
      <c r="B2" s="3" t="s">
        <v>183</v>
      </c>
      <c r="D2" s="2"/>
      <c r="E2" s="3" t="s">
        <v>185</v>
      </c>
      <c r="F2" s="2"/>
      <c r="H2" s="1"/>
      <c r="I2" s="7" t="str">
        <f>IF(ISBLANK('1. Index'!C10),"-",'1. Index'!C10)</f>
        <v>Reuter Run Boršov nad Vltavou - děti</v>
      </c>
    </row>
    <row r="3" spans="2:13" ht="15" customHeight="1">
      <c r="B3" s="2"/>
      <c r="D3" s="2"/>
      <c r="F3" s="2"/>
      <c r="H3" s="114">
        <f>IF(ISBLANK('1. Index'!C13),"-",'1. Index'!C13)</f>
        <v>43687</v>
      </c>
      <c r="I3" s="114"/>
    </row>
    <row r="4" spans="2:13">
      <c r="B4" s="22" t="s">
        <v>33</v>
      </c>
    </row>
    <row r="5" spans="2:13">
      <c r="B5" s="1" t="s">
        <v>70</v>
      </c>
    </row>
    <row r="6" spans="2:13">
      <c r="B6" s="1" t="s">
        <v>71</v>
      </c>
    </row>
    <row r="8" spans="2:13">
      <c r="B8" s="1" t="s">
        <v>13</v>
      </c>
      <c r="C8" s="2" t="s">
        <v>0</v>
      </c>
      <c r="D8" s="1" t="s">
        <v>14</v>
      </c>
      <c r="E8" s="2" t="s">
        <v>3</v>
      </c>
      <c r="F8" s="1" t="s">
        <v>1</v>
      </c>
      <c r="G8" s="2" t="s">
        <v>2</v>
      </c>
      <c r="H8" s="40" t="s">
        <v>18</v>
      </c>
      <c r="I8" s="2" t="s">
        <v>5</v>
      </c>
      <c r="J8" s="2" t="s">
        <v>15</v>
      </c>
      <c r="K8" s="2" t="s">
        <v>16</v>
      </c>
      <c r="L8" s="2" t="s">
        <v>17</v>
      </c>
      <c r="M8" s="48" t="s">
        <v>84</v>
      </c>
    </row>
    <row r="9" spans="2:13">
      <c r="B9" s="78">
        <f t="shared" ref="B9:B33" si="0">IF(B8="pořadí",1,IF(AND(J9=99,K9=99,L9=99),"DNF",IF(D9="-"," ",B8+1)))</f>
        <v>1</v>
      </c>
      <c r="C9" s="41">
        <v>29</v>
      </c>
      <c r="D9" s="76" t="str">
        <f>IF(ISBLANK(Tabulka41213[[#This Row],[start. č.]]),"-",IF(ISERROR(VLOOKUP(Tabulka41213[[#This Row],[start. č.]],'3. REGISTRACE'!B:F,2,0)),"start. č. nebylo registrováno!",VLOOKUP(Tabulka41213[[#This Row],[start. č.]],'3. REGISTRACE'!B:F,2,0)))</f>
        <v>Liška Jan</v>
      </c>
      <c r="E9" s="77">
        <f>IF(ISBLANK(Tabulka41213[[#This Row],[start. č.]]),"-",IF(ISERROR(VLOOKUP(Tabulka41213[[#This Row],[start. č.]],'3. REGISTRACE'!B:F,3,0)),"-",VLOOKUP(Tabulka41213[[#This Row],[start. č.]],'3. REGISTRACE'!B:F,3,0)))</f>
        <v>2011</v>
      </c>
      <c r="F9" s="79" t="str">
        <f>IF(ISBLANK(Tabulka41213[[#This Row],[start. č.]]),"-",IF(Tabulka41213[[#This Row],[příjmení a jméno]]="start. č. nebylo registrováno!","-",IF(VLOOKUP(Tabulka41213[[#This Row],[start. č.]],'3. REGISTRACE'!B:F,4,0)=0,"-",VLOOKUP(Tabulka41213[[#This Row],[start. č.]],'3. REGISTRACE'!B:F,4,0))))</f>
        <v>www.dva běžci.cz</v>
      </c>
      <c r="G9" s="77" t="str">
        <f>IF(ISBLANK(Tabulka41213[[#This Row],[start. č.]]),"-",IF(Tabulka41213[[#This Row],[příjmení a jméno]]="start. č. nebylo registrováno!","-",IF(VLOOKUP(Tabulka41213[[#This Row],[start. č.]],'3. REGISTRACE'!B:F,5,0)=0,"-",VLOOKUP(Tabulka41213[[#This Row],[start. č.]],'3. REGISTRACE'!B:F,5,0))))</f>
        <v>M</v>
      </c>
      <c r="H9" s="80">
        <f>IF(OR(Tabulka41213[[#This Row],[pořadí]]="DNF",Tabulka41213[[#This Row],[pořadí]]=" "),"-",TIME(Tabulka41213[[#This Row],[hod]],Tabulka41213[[#This Row],[min]],Tabulka41213[[#This Row],[sek]]))</f>
        <v>5.9027777777777778E-4</v>
      </c>
      <c r="I9" s="77" t="str">
        <f>IF(ISBLANK(Tabulka41213[[#This Row],[start. č.]]),"-",IF(Tabulka41213[[#This Row],[příjmení a jméno]]="start. č. nebylo registrováno!","-",IF(VLOOKUP(Tabulka41213[[#This Row],[start. č.]],'3. REGISTRACE'!B:G,6,0)=0,"-",VLOOKUP(Tabulka41213[[#This Row],[start. č.]],'3. REGISTRACE'!B:G,6,0))))</f>
        <v>Připravka H</v>
      </c>
      <c r="J9" s="46">
        <v>0</v>
      </c>
      <c r="K9" s="43">
        <v>0</v>
      </c>
      <c r="L9" s="47">
        <v>51</v>
      </c>
      <c r="M9" s="49" t="str">
        <f>IF(AND(ISBLANK(J9),ISBLANK(K9),ISBLANK(L9)),"-",IF(H9&gt;=MAX(H$9:H9),"ok","chyba!!!"))</f>
        <v>ok</v>
      </c>
    </row>
    <row r="10" spans="2:13">
      <c r="B10" s="78">
        <f t="shared" si="0"/>
        <v>2</v>
      </c>
      <c r="C10" s="41">
        <v>68</v>
      </c>
      <c r="D10" s="76" t="str">
        <f>IF(ISBLANK(Tabulka41213[[#This Row],[start. č.]]),"-",IF(ISERROR(VLOOKUP(Tabulka41213[[#This Row],[start. č.]],'3. REGISTRACE'!B:F,2,0)),"start. č. nebylo registrováno!",VLOOKUP(Tabulka41213[[#This Row],[start. č.]],'3. REGISTRACE'!B:F,2,0)))</f>
        <v>Hubáček Josef</v>
      </c>
      <c r="E10" s="77">
        <f>IF(ISBLANK(Tabulka41213[[#This Row],[start. č.]]),"-",IF(ISERROR(VLOOKUP(Tabulka41213[[#This Row],[start. č.]],'3. REGISTRACE'!B:F,3,0)),"-",VLOOKUP(Tabulka41213[[#This Row],[start. č.]],'3. REGISTRACE'!B:F,3,0)))</f>
        <v>2011</v>
      </c>
      <c r="F10" s="79" t="str">
        <f>IF(ISBLANK(Tabulka41213[[#This Row],[start. č.]]),"-",IF(Tabulka41213[[#This Row],[příjmení a jméno]]="start. č. nebylo registrováno!","-",IF(VLOOKUP(Tabulka41213[[#This Row],[start. č.]],'3. REGISTRACE'!B:F,4,0)=0,"-",VLOOKUP(Tabulka41213[[#This Row],[start. č.]],'3. REGISTRACE'!B:F,4,0))))</f>
        <v>Hluboká nad Vltavou</v>
      </c>
      <c r="G10" s="77" t="str">
        <f>IF(ISBLANK(Tabulka41213[[#This Row],[start. č.]]),"-",IF(Tabulka41213[[#This Row],[příjmení a jméno]]="start. č. nebylo registrováno!","-",IF(VLOOKUP(Tabulka41213[[#This Row],[start. č.]],'3. REGISTRACE'!B:F,5,0)=0,"-",VLOOKUP(Tabulka41213[[#This Row],[start. č.]],'3. REGISTRACE'!B:F,5,0))))</f>
        <v>M</v>
      </c>
      <c r="H10" s="80">
        <f>IF(OR(Tabulka41213[[#This Row],[pořadí]]="DNF",Tabulka41213[[#This Row],[pořadí]]=" "),"-",TIME(Tabulka41213[[#This Row],[hod]],Tabulka41213[[#This Row],[min]],Tabulka41213[[#This Row],[sek]]))</f>
        <v>6.3657407407407402E-4</v>
      </c>
      <c r="I10" s="77" t="str">
        <f>IF(ISBLANK(Tabulka41213[[#This Row],[start. č.]]),"-",IF(Tabulka41213[[#This Row],[příjmení a jméno]]="start. č. nebylo registrováno!","-",IF(VLOOKUP(Tabulka41213[[#This Row],[start. č.]],'3. REGISTRACE'!B:G,6,0)=0,"-",VLOOKUP(Tabulka41213[[#This Row],[start. č.]],'3. REGISTRACE'!B:G,6,0))))</f>
        <v>Připravka H</v>
      </c>
      <c r="J10" s="46">
        <v>0</v>
      </c>
      <c r="K10" s="43">
        <v>0</v>
      </c>
      <c r="L10" s="47">
        <v>55</v>
      </c>
      <c r="M10" s="49" t="str">
        <f>IF(AND(ISBLANK(J10),ISBLANK(K10),ISBLANK(L10)),"-",IF(H10&gt;=MAX(H$9:H10),"ok","chyba!!!"))</f>
        <v>ok</v>
      </c>
    </row>
    <row r="11" spans="2:13">
      <c r="B11" s="78">
        <f t="shared" si="0"/>
        <v>3</v>
      </c>
      <c r="C11" s="41">
        <v>40</v>
      </c>
      <c r="D11" s="76" t="str">
        <f>IF(ISBLANK(Tabulka41213[[#This Row],[start. č.]]),"-",IF(ISERROR(VLOOKUP(Tabulka41213[[#This Row],[start. č.]],'3. REGISTRACE'!B:F,2,0)),"start. č. nebylo registrováno!",VLOOKUP(Tabulka41213[[#This Row],[start. č.]],'3. REGISTRACE'!B:F,2,0)))</f>
        <v>Glier Miroslav</v>
      </c>
      <c r="E11" s="77">
        <f>IF(ISBLANK(Tabulka41213[[#This Row],[start. č.]]),"-",IF(ISERROR(VLOOKUP(Tabulka41213[[#This Row],[start. č.]],'3. REGISTRACE'!B:F,3,0)),"-",VLOOKUP(Tabulka41213[[#This Row],[start. č.]],'3. REGISTRACE'!B:F,3,0)))</f>
        <v>2012</v>
      </c>
      <c r="F11" s="79" t="str">
        <f>IF(ISBLANK(Tabulka41213[[#This Row],[start. č.]]),"-",IF(Tabulka41213[[#This Row],[příjmení a jméno]]="start. č. nebylo registrováno!","-",IF(VLOOKUP(Tabulka41213[[#This Row],[start. č.]],'3. REGISTRACE'!B:F,4,0)=0,"-",VLOOKUP(Tabulka41213[[#This Row],[start. č.]],'3. REGISTRACE'!B:F,4,0))))</f>
        <v>Doubravník</v>
      </c>
      <c r="G11" s="77" t="str">
        <f>IF(ISBLANK(Tabulka41213[[#This Row],[start. č.]]),"-",IF(Tabulka41213[[#This Row],[příjmení a jméno]]="start. č. nebylo registrováno!","-",IF(VLOOKUP(Tabulka41213[[#This Row],[start. č.]],'3. REGISTRACE'!B:F,5,0)=0,"-",VLOOKUP(Tabulka41213[[#This Row],[start. č.]],'3. REGISTRACE'!B:F,5,0))))</f>
        <v>M</v>
      </c>
      <c r="H11" s="80">
        <f>IF(OR(Tabulka41213[[#This Row],[pořadí]]="DNF",Tabulka41213[[#This Row],[pořadí]]=" "),"-",TIME(Tabulka41213[[#This Row],[hod]],Tabulka41213[[#This Row],[min]],Tabulka41213[[#This Row],[sek]]))</f>
        <v>6.5972222222222213E-4</v>
      </c>
      <c r="I11" s="77" t="str">
        <f>IF(ISBLANK(Tabulka41213[[#This Row],[start. č.]]),"-",IF(Tabulka41213[[#This Row],[příjmení a jméno]]="start. č. nebylo registrováno!","-",IF(VLOOKUP(Tabulka41213[[#This Row],[start. č.]],'3. REGISTRACE'!B:G,6,0)=0,"-",VLOOKUP(Tabulka41213[[#This Row],[start. č.]],'3. REGISTRACE'!B:G,6,0))))</f>
        <v>Připravka H</v>
      </c>
      <c r="J11" s="46">
        <v>0</v>
      </c>
      <c r="K11" s="43">
        <v>0</v>
      </c>
      <c r="L11" s="47">
        <v>57</v>
      </c>
      <c r="M11" s="49" t="str">
        <f>IF(AND(ISBLANK(J11),ISBLANK(K11),ISBLANK(L11)),"-",IF(H11&gt;=MAX(H$9:H11),"ok","chyba!!!"))</f>
        <v>ok</v>
      </c>
    </row>
    <row r="12" spans="2:13">
      <c r="B12" s="78" t="str">
        <f t="shared" si="0"/>
        <v xml:space="preserve"> </v>
      </c>
      <c r="C12" s="67"/>
      <c r="D12" s="91" t="str">
        <f>IF(ISBLANK(Tabulka41213[[#This Row],[start. č.]]),"-",IF(ISERROR(VLOOKUP(Tabulka41213[[#This Row],[start. č.]],'3. REGISTRACE'!B:F,2,0)),"start. č. nebylo registrováno!",VLOOKUP(Tabulka41213[[#This Row],[start. č.]],'3. REGISTRACE'!B:F,2,0)))</f>
        <v>-</v>
      </c>
      <c r="E12" s="92" t="str">
        <f>IF(ISBLANK(Tabulka41213[[#This Row],[start. č.]]),"-",IF(ISERROR(VLOOKUP(Tabulka41213[[#This Row],[start. č.]],'3. REGISTRACE'!B:F,3,0)),"-",VLOOKUP(Tabulka41213[[#This Row],[start. č.]],'3. REGISTRACE'!B:F,3,0)))</f>
        <v>-</v>
      </c>
      <c r="F12" s="93" t="str">
        <f>IF(ISBLANK(Tabulka41213[[#This Row],[start. č.]]),"-",IF(Tabulka41213[[#This Row],[příjmení a jméno]]="start. č. nebylo registrováno!","-",IF(VLOOKUP(Tabulka41213[[#This Row],[start. č.]],'3. REGISTRACE'!B:F,4,0)=0,"-",VLOOKUP(Tabulka41213[[#This Row],[start. č.]],'3. REGISTRACE'!B:F,4,0))))</f>
        <v>-</v>
      </c>
      <c r="G12" s="92" t="str">
        <f>IF(ISBLANK(Tabulka41213[[#This Row],[start. č.]]),"-",IF(Tabulka41213[[#This Row],[příjmení a jméno]]="start. č. nebylo registrováno!","-",IF(VLOOKUP(Tabulka41213[[#This Row],[start. č.]],'3. REGISTRACE'!B:F,5,0)=0,"-",VLOOKUP(Tabulka41213[[#This Row],[start. č.]],'3. REGISTRACE'!B:F,5,0))))</f>
        <v>-</v>
      </c>
      <c r="H12" s="80" t="str">
        <f>IF(OR(Tabulka41213[[#This Row],[pořadí]]="DNF",Tabulka41213[[#This Row],[pořadí]]=" "),"-",TIME(Tabulka41213[[#This Row],[hod]],Tabulka41213[[#This Row],[min]],Tabulka41213[[#This Row],[sek]]))</f>
        <v>-</v>
      </c>
      <c r="I12" s="92" t="str">
        <f>IF(ISBLANK(Tabulka41213[[#This Row],[start. č.]]),"-",IF(Tabulka41213[[#This Row],[příjmení a jméno]]="start. č. nebylo registrováno!","-",IF(VLOOKUP(Tabulka41213[[#This Row],[start. č.]],'3. REGISTRACE'!B:G,6,0)=0,"-",VLOOKUP(Tabulka41213[[#This Row],[start. č.]],'3. REGISTRACE'!B:G,6,0))))</f>
        <v>-</v>
      </c>
      <c r="J12" s="70"/>
      <c r="K12" s="71"/>
      <c r="L12" s="72"/>
      <c r="M12" s="49" t="str">
        <f>IF(AND(ISBLANK(J12),ISBLANK(K12),ISBLANK(L12)),"-",IF(H12&gt;=MAX(H$9:H12),"ok","chyba!!!"))</f>
        <v>-</v>
      </c>
    </row>
    <row r="13" spans="2:13">
      <c r="B13" s="78" t="str">
        <f t="shared" si="0"/>
        <v xml:space="preserve"> </v>
      </c>
      <c r="C13" s="67"/>
      <c r="D13" s="91" t="str">
        <f>IF(ISBLANK(Tabulka41213[[#This Row],[start. č.]]),"-",IF(ISERROR(VLOOKUP(Tabulka41213[[#This Row],[start. č.]],'3. REGISTRACE'!B:F,2,0)),"start. č. nebylo registrováno!",VLOOKUP(Tabulka41213[[#This Row],[start. č.]],'3. REGISTRACE'!B:F,2,0)))</f>
        <v>-</v>
      </c>
      <c r="E13" s="92" t="str">
        <f>IF(ISBLANK(Tabulka41213[[#This Row],[start. č.]]),"-",IF(ISERROR(VLOOKUP(Tabulka41213[[#This Row],[start. č.]],'3. REGISTRACE'!B:F,3,0)),"-",VLOOKUP(Tabulka41213[[#This Row],[start. č.]],'3. REGISTRACE'!B:F,3,0)))</f>
        <v>-</v>
      </c>
      <c r="F13" s="93" t="str">
        <f>IF(ISBLANK(Tabulka41213[[#This Row],[start. č.]]),"-",IF(Tabulka41213[[#This Row],[příjmení a jméno]]="start. č. nebylo registrováno!","-",IF(VLOOKUP(Tabulka41213[[#This Row],[start. č.]],'3. REGISTRACE'!B:F,4,0)=0,"-",VLOOKUP(Tabulka41213[[#This Row],[start. č.]],'3. REGISTRACE'!B:F,4,0))))</f>
        <v>-</v>
      </c>
      <c r="G13" s="92" t="str">
        <f>IF(ISBLANK(Tabulka41213[[#This Row],[start. č.]]),"-",IF(Tabulka41213[[#This Row],[příjmení a jméno]]="start. č. nebylo registrováno!","-",IF(VLOOKUP(Tabulka41213[[#This Row],[start. č.]],'3. REGISTRACE'!B:F,5,0)=0,"-",VLOOKUP(Tabulka41213[[#This Row],[start. č.]],'3. REGISTRACE'!B:F,5,0))))</f>
        <v>-</v>
      </c>
      <c r="H13" s="80" t="str">
        <f>IF(OR(Tabulka41213[[#This Row],[pořadí]]="DNF",Tabulka41213[[#This Row],[pořadí]]=" "),"-",TIME(Tabulka41213[[#This Row],[hod]],Tabulka41213[[#This Row],[min]],Tabulka41213[[#This Row],[sek]]))</f>
        <v>-</v>
      </c>
      <c r="I13" s="92" t="str">
        <f>IF(ISBLANK(Tabulka41213[[#This Row],[start. č.]]),"-",IF(Tabulka41213[[#This Row],[příjmení a jméno]]="start. č. nebylo registrováno!","-",IF(VLOOKUP(Tabulka41213[[#This Row],[start. č.]],'3. REGISTRACE'!B:G,6,0)=0,"-",VLOOKUP(Tabulka41213[[#This Row],[start. č.]],'3. REGISTRACE'!B:G,6,0))))</f>
        <v>-</v>
      </c>
      <c r="J13" s="70"/>
      <c r="K13" s="71"/>
      <c r="L13" s="72"/>
      <c r="M13" s="49" t="str">
        <f>IF(AND(ISBLANK(J13),ISBLANK(K13),ISBLANK(L13)),"-",IF(H13&gt;=MAX(H$9:H13),"ok","chyba!!!"))</f>
        <v>-</v>
      </c>
    </row>
    <row r="14" spans="2:13">
      <c r="B14" s="78" t="str">
        <f t="shared" si="0"/>
        <v xml:space="preserve"> </v>
      </c>
      <c r="C14" s="67"/>
      <c r="D14" s="91" t="str">
        <f>IF(ISBLANK(Tabulka41213[[#This Row],[start. č.]]),"-",IF(ISERROR(VLOOKUP(Tabulka41213[[#This Row],[start. č.]],'3. REGISTRACE'!B:F,2,0)),"start. č. nebylo registrováno!",VLOOKUP(Tabulka41213[[#This Row],[start. č.]],'3. REGISTRACE'!B:F,2,0)))</f>
        <v>-</v>
      </c>
      <c r="E14" s="92" t="str">
        <f>IF(ISBLANK(Tabulka41213[[#This Row],[start. č.]]),"-",IF(ISERROR(VLOOKUP(Tabulka41213[[#This Row],[start. č.]],'3. REGISTRACE'!B:F,3,0)),"-",VLOOKUP(Tabulka41213[[#This Row],[start. č.]],'3. REGISTRACE'!B:F,3,0)))</f>
        <v>-</v>
      </c>
      <c r="F14" s="93" t="str">
        <f>IF(ISBLANK(Tabulka41213[[#This Row],[start. č.]]),"-",IF(Tabulka41213[[#This Row],[příjmení a jméno]]="start. č. nebylo registrováno!","-",IF(VLOOKUP(Tabulka41213[[#This Row],[start. č.]],'3. REGISTRACE'!B:F,4,0)=0,"-",VLOOKUP(Tabulka41213[[#This Row],[start. č.]],'3. REGISTRACE'!B:F,4,0))))</f>
        <v>-</v>
      </c>
      <c r="G14" s="92" t="str">
        <f>IF(ISBLANK(Tabulka41213[[#This Row],[start. č.]]),"-",IF(Tabulka41213[[#This Row],[příjmení a jméno]]="start. č. nebylo registrováno!","-",IF(VLOOKUP(Tabulka41213[[#This Row],[start. č.]],'3. REGISTRACE'!B:F,5,0)=0,"-",VLOOKUP(Tabulka41213[[#This Row],[start. č.]],'3. REGISTRACE'!B:F,5,0))))</f>
        <v>-</v>
      </c>
      <c r="H14" s="80" t="str">
        <f>IF(OR(Tabulka41213[[#This Row],[pořadí]]="DNF",Tabulka41213[[#This Row],[pořadí]]=" "),"-",TIME(Tabulka41213[[#This Row],[hod]],Tabulka41213[[#This Row],[min]],Tabulka41213[[#This Row],[sek]]))</f>
        <v>-</v>
      </c>
      <c r="I14" s="92" t="str">
        <f>IF(ISBLANK(Tabulka41213[[#This Row],[start. č.]]),"-",IF(Tabulka41213[[#This Row],[příjmení a jméno]]="start. č. nebylo registrováno!","-",IF(VLOOKUP(Tabulka41213[[#This Row],[start. č.]],'3. REGISTRACE'!B:G,6,0)=0,"-",VLOOKUP(Tabulka41213[[#This Row],[start. č.]],'3. REGISTRACE'!B:G,6,0))))</f>
        <v>-</v>
      </c>
      <c r="J14" s="70"/>
      <c r="K14" s="71"/>
      <c r="L14" s="72"/>
      <c r="M14" s="49" t="str">
        <f>IF(AND(ISBLANK(J14),ISBLANK(K14),ISBLANK(L14)),"-",IF(H14&gt;=MAX(H$9:H14),"ok","chyba!!!"))</f>
        <v>-</v>
      </c>
    </row>
    <row r="15" spans="2:13">
      <c r="B15" s="78" t="str">
        <f t="shared" si="0"/>
        <v xml:space="preserve"> </v>
      </c>
      <c r="C15" s="67"/>
      <c r="D15" s="91" t="str">
        <f>IF(ISBLANK(Tabulka41213[[#This Row],[start. č.]]),"-",IF(ISERROR(VLOOKUP(Tabulka41213[[#This Row],[start. č.]],'3. REGISTRACE'!B:F,2,0)),"start. č. nebylo registrováno!",VLOOKUP(Tabulka41213[[#This Row],[start. č.]],'3. REGISTRACE'!B:F,2,0)))</f>
        <v>-</v>
      </c>
      <c r="E15" s="92" t="str">
        <f>IF(ISBLANK(Tabulka41213[[#This Row],[start. č.]]),"-",IF(ISERROR(VLOOKUP(Tabulka41213[[#This Row],[start. č.]],'3. REGISTRACE'!B:F,3,0)),"-",VLOOKUP(Tabulka41213[[#This Row],[start. č.]],'3. REGISTRACE'!B:F,3,0)))</f>
        <v>-</v>
      </c>
      <c r="F15" s="93" t="str">
        <f>IF(ISBLANK(Tabulka41213[[#This Row],[start. č.]]),"-",IF(Tabulka41213[[#This Row],[příjmení a jméno]]="start. č. nebylo registrováno!","-",IF(VLOOKUP(Tabulka41213[[#This Row],[start. č.]],'3. REGISTRACE'!B:F,4,0)=0,"-",VLOOKUP(Tabulka41213[[#This Row],[start. č.]],'3. REGISTRACE'!B:F,4,0))))</f>
        <v>-</v>
      </c>
      <c r="G15" s="92" t="str">
        <f>IF(ISBLANK(Tabulka41213[[#This Row],[start. č.]]),"-",IF(Tabulka41213[[#This Row],[příjmení a jméno]]="start. č. nebylo registrováno!","-",IF(VLOOKUP(Tabulka41213[[#This Row],[start. č.]],'3. REGISTRACE'!B:F,5,0)=0,"-",VLOOKUP(Tabulka41213[[#This Row],[start. č.]],'3. REGISTRACE'!B:F,5,0))))</f>
        <v>-</v>
      </c>
      <c r="H15" s="80" t="str">
        <f>IF(OR(Tabulka41213[[#This Row],[pořadí]]="DNF",Tabulka41213[[#This Row],[pořadí]]=" "),"-",TIME(Tabulka41213[[#This Row],[hod]],Tabulka41213[[#This Row],[min]],Tabulka41213[[#This Row],[sek]]))</f>
        <v>-</v>
      </c>
      <c r="I15" s="92" t="str">
        <f>IF(ISBLANK(Tabulka41213[[#This Row],[start. č.]]),"-",IF(Tabulka41213[[#This Row],[příjmení a jméno]]="start. č. nebylo registrováno!","-",IF(VLOOKUP(Tabulka41213[[#This Row],[start. č.]],'3. REGISTRACE'!B:G,6,0)=0,"-",VLOOKUP(Tabulka41213[[#This Row],[start. č.]],'3. REGISTRACE'!B:G,6,0))))</f>
        <v>-</v>
      </c>
      <c r="J15" s="70"/>
      <c r="K15" s="71"/>
      <c r="L15" s="72"/>
      <c r="M15" s="49" t="str">
        <f>IF(AND(ISBLANK(J15),ISBLANK(K15),ISBLANK(L15)),"-",IF(H15&gt;=MAX(H$9:H15),"ok","chyba!!!"))</f>
        <v>-</v>
      </c>
    </row>
    <row r="16" spans="2:13">
      <c r="B16" s="78" t="str">
        <f t="shared" si="0"/>
        <v xml:space="preserve"> </v>
      </c>
      <c r="C16" s="67"/>
      <c r="D16" s="91" t="str">
        <f>IF(ISBLANK(Tabulka41213[[#This Row],[start. č.]]),"-",IF(ISERROR(VLOOKUP(Tabulka41213[[#This Row],[start. č.]],'3. REGISTRACE'!B:F,2,0)),"start. č. nebylo registrováno!",VLOOKUP(Tabulka41213[[#This Row],[start. č.]],'3. REGISTRACE'!B:F,2,0)))</f>
        <v>-</v>
      </c>
      <c r="E16" s="92" t="str">
        <f>IF(ISBLANK(Tabulka41213[[#This Row],[start. č.]]),"-",IF(ISERROR(VLOOKUP(Tabulka41213[[#This Row],[start. č.]],'3. REGISTRACE'!B:F,3,0)),"-",VLOOKUP(Tabulka41213[[#This Row],[start. č.]],'3. REGISTRACE'!B:F,3,0)))</f>
        <v>-</v>
      </c>
      <c r="F16" s="93" t="str">
        <f>IF(ISBLANK(Tabulka41213[[#This Row],[start. č.]]),"-",IF(Tabulka41213[[#This Row],[příjmení a jméno]]="start. č. nebylo registrováno!","-",IF(VLOOKUP(Tabulka41213[[#This Row],[start. č.]],'3. REGISTRACE'!B:F,4,0)=0,"-",VLOOKUP(Tabulka41213[[#This Row],[start. č.]],'3. REGISTRACE'!B:F,4,0))))</f>
        <v>-</v>
      </c>
      <c r="G16" s="92" t="str">
        <f>IF(ISBLANK(Tabulka41213[[#This Row],[start. č.]]),"-",IF(Tabulka41213[[#This Row],[příjmení a jméno]]="start. č. nebylo registrováno!","-",IF(VLOOKUP(Tabulka41213[[#This Row],[start. č.]],'3. REGISTRACE'!B:F,5,0)=0,"-",VLOOKUP(Tabulka41213[[#This Row],[start. č.]],'3. REGISTRACE'!B:F,5,0))))</f>
        <v>-</v>
      </c>
      <c r="H16" s="80" t="str">
        <f>IF(OR(Tabulka41213[[#This Row],[pořadí]]="DNF",Tabulka41213[[#This Row],[pořadí]]=" "),"-",TIME(Tabulka41213[[#This Row],[hod]],Tabulka41213[[#This Row],[min]],Tabulka41213[[#This Row],[sek]]))</f>
        <v>-</v>
      </c>
      <c r="I16" s="92" t="str">
        <f>IF(ISBLANK(Tabulka41213[[#This Row],[start. č.]]),"-",IF(Tabulka41213[[#This Row],[příjmení a jméno]]="start. č. nebylo registrováno!","-",IF(VLOOKUP(Tabulka41213[[#This Row],[start. č.]],'3. REGISTRACE'!B:G,6,0)=0,"-",VLOOKUP(Tabulka41213[[#This Row],[start. č.]],'3. REGISTRACE'!B:G,6,0))))</f>
        <v>-</v>
      </c>
      <c r="J16" s="70"/>
      <c r="K16" s="71"/>
      <c r="L16" s="72"/>
      <c r="M16" s="49" t="str">
        <f>IF(AND(ISBLANK(J16),ISBLANK(K16),ISBLANK(L16)),"-",IF(H16&gt;=MAX(H$9:H16),"ok","chyba!!!"))</f>
        <v>-</v>
      </c>
    </row>
    <row r="17" spans="2:13">
      <c r="B17" s="78" t="str">
        <f t="shared" si="0"/>
        <v xml:space="preserve"> </v>
      </c>
      <c r="C17" s="67"/>
      <c r="D17" s="91" t="str">
        <f>IF(ISBLANK(Tabulka41213[[#This Row],[start. č.]]),"-",IF(ISERROR(VLOOKUP(Tabulka41213[[#This Row],[start. č.]],'3. REGISTRACE'!B:F,2,0)),"start. č. nebylo registrováno!",VLOOKUP(Tabulka41213[[#This Row],[start. č.]],'3. REGISTRACE'!B:F,2,0)))</f>
        <v>-</v>
      </c>
      <c r="E17" s="92" t="str">
        <f>IF(ISBLANK(Tabulka41213[[#This Row],[start. č.]]),"-",IF(ISERROR(VLOOKUP(Tabulka41213[[#This Row],[start. č.]],'3. REGISTRACE'!B:F,3,0)),"-",VLOOKUP(Tabulka41213[[#This Row],[start. č.]],'3. REGISTRACE'!B:F,3,0)))</f>
        <v>-</v>
      </c>
      <c r="F17" s="93" t="str">
        <f>IF(ISBLANK(Tabulka41213[[#This Row],[start. č.]]),"-",IF(Tabulka41213[[#This Row],[příjmení a jméno]]="start. č. nebylo registrováno!","-",IF(VLOOKUP(Tabulka41213[[#This Row],[start. č.]],'3. REGISTRACE'!B:F,4,0)=0,"-",VLOOKUP(Tabulka41213[[#This Row],[start. č.]],'3. REGISTRACE'!B:F,4,0))))</f>
        <v>-</v>
      </c>
      <c r="G17" s="92" t="str">
        <f>IF(ISBLANK(Tabulka41213[[#This Row],[start. č.]]),"-",IF(Tabulka41213[[#This Row],[příjmení a jméno]]="start. č. nebylo registrováno!","-",IF(VLOOKUP(Tabulka41213[[#This Row],[start. č.]],'3. REGISTRACE'!B:F,5,0)=0,"-",VLOOKUP(Tabulka41213[[#This Row],[start. č.]],'3. REGISTRACE'!B:F,5,0))))</f>
        <v>-</v>
      </c>
      <c r="H17" s="80" t="str">
        <f>IF(OR(Tabulka41213[[#This Row],[pořadí]]="DNF",Tabulka41213[[#This Row],[pořadí]]=" "),"-",TIME(Tabulka41213[[#This Row],[hod]],Tabulka41213[[#This Row],[min]],Tabulka41213[[#This Row],[sek]]))</f>
        <v>-</v>
      </c>
      <c r="I17" s="92" t="str">
        <f>IF(ISBLANK(Tabulka41213[[#This Row],[start. č.]]),"-",IF(Tabulka41213[[#This Row],[příjmení a jméno]]="start. č. nebylo registrováno!","-",IF(VLOOKUP(Tabulka41213[[#This Row],[start. č.]],'3. REGISTRACE'!B:G,6,0)=0,"-",VLOOKUP(Tabulka41213[[#This Row],[start. č.]],'3. REGISTRACE'!B:G,6,0))))</f>
        <v>-</v>
      </c>
      <c r="J17" s="70"/>
      <c r="K17" s="71"/>
      <c r="L17" s="72"/>
      <c r="M17" s="49" t="str">
        <f>IF(AND(ISBLANK(J17),ISBLANK(K17),ISBLANK(L17)),"-",IF(H17&gt;=MAX(H$9:H17),"ok","chyba!!!"))</f>
        <v>-</v>
      </c>
    </row>
    <row r="18" spans="2:13">
      <c r="B18" s="78" t="str">
        <f t="shared" si="0"/>
        <v xml:space="preserve"> </v>
      </c>
      <c r="C18" s="67"/>
      <c r="D18" s="91" t="str">
        <f>IF(ISBLANK(Tabulka41213[[#This Row],[start. č.]]),"-",IF(ISERROR(VLOOKUP(Tabulka41213[[#This Row],[start. č.]],'3. REGISTRACE'!B:F,2,0)),"start. č. nebylo registrováno!",VLOOKUP(Tabulka41213[[#This Row],[start. č.]],'3. REGISTRACE'!B:F,2,0)))</f>
        <v>-</v>
      </c>
      <c r="E18" s="92" t="str">
        <f>IF(ISBLANK(Tabulka41213[[#This Row],[start. č.]]),"-",IF(ISERROR(VLOOKUP(Tabulka41213[[#This Row],[start. č.]],'3. REGISTRACE'!B:F,3,0)),"-",VLOOKUP(Tabulka41213[[#This Row],[start. č.]],'3. REGISTRACE'!B:F,3,0)))</f>
        <v>-</v>
      </c>
      <c r="F18" s="93" t="str">
        <f>IF(ISBLANK(Tabulka41213[[#This Row],[start. č.]]),"-",IF(Tabulka41213[[#This Row],[příjmení a jméno]]="start. č. nebylo registrováno!","-",IF(VLOOKUP(Tabulka41213[[#This Row],[start. č.]],'3. REGISTRACE'!B:F,4,0)=0,"-",VLOOKUP(Tabulka41213[[#This Row],[start. č.]],'3. REGISTRACE'!B:F,4,0))))</f>
        <v>-</v>
      </c>
      <c r="G18" s="92" t="str">
        <f>IF(ISBLANK(Tabulka41213[[#This Row],[start. č.]]),"-",IF(Tabulka41213[[#This Row],[příjmení a jméno]]="start. č. nebylo registrováno!","-",IF(VLOOKUP(Tabulka41213[[#This Row],[start. č.]],'3. REGISTRACE'!B:F,5,0)=0,"-",VLOOKUP(Tabulka41213[[#This Row],[start. č.]],'3. REGISTRACE'!B:F,5,0))))</f>
        <v>-</v>
      </c>
      <c r="H18" s="80" t="str">
        <f>IF(OR(Tabulka41213[[#This Row],[pořadí]]="DNF",Tabulka41213[[#This Row],[pořadí]]=" "),"-",TIME(Tabulka41213[[#This Row],[hod]],Tabulka41213[[#This Row],[min]],Tabulka41213[[#This Row],[sek]]))</f>
        <v>-</v>
      </c>
      <c r="I18" s="92" t="str">
        <f>IF(ISBLANK(Tabulka41213[[#This Row],[start. č.]]),"-",IF(Tabulka41213[[#This Row],[příjmení a jméno]]="start. č. nebylo registrováno!","-",IF(VLOOKUP(Tabulka41213[[#This Row],[start. č.]],'3. REGISTRACE'!B:G,6,0)=0,"-",VLOOKUP(Tabulka41213[[#This Row],[start. č.]],'3. REGISTRACE'!B:G,6,0))))</f>
        <v>-</v>
      </c>
      <c r="J18" s="70"/>
      <c r="K18" s="71"/>
      <c r="L18" s="72"/>
      <c r="M18" s="49" t="str">
        <f>IF(AND(ISBLANK(J18),ISBLANK(K18),ISBLANK(L18)),"-",IF(H18&gt;=MAX(H$9:H18),"ok","chyba!!!"))</f>
        <v>-</v>
      </c>
    </row>
    <row r="19" spans="2:13">
      <c r="B19" s="78" t="str">
        <f t="shared" si="0"/>
        <v xml:space="preserve"> </v>
      </c>
      <c r="C19" s="67"/>
      <c r="D19" s="91" t="str">
        <f>IF(ISBLANK(Tabulka41213[[#This Row],[start. č.]]),"-",IF(ISERROR(VLOOKUP(Tabulka41213[[#This Row],[start. č.]],'3. REGISTRACE'!B:F,2,0)),"start. č. nebylo registrováno!",VLOOKUP(Tabulka41213[[#This Row],[start. č.]],'3. REGISTRACE'!B:F,2,0)))</f>
        <v>-</v>
      </c>
      <c r="E19" s="92" t="str">
        <f>IF(ISBLANK(Tabulka41213[[#This Row],[start. č.]]),"-",IF(ISERROR(VLOOKUP(Tabulka41213[[#This Row],[start. č.]],'3. REGISTRACE'!B:F,3,0)),"-",VLOOKUP(Tabulka41213[[#This Row],[start. č.]],'3. REGISTRACE'!B:F,3,0)))</f>
        <v>-</v>
      </c>
      <c r="F19" s="93" t="str">
        <f>IF(ISBLANK(Tabulka41213[[#This Row],[start. č.]]),"-",IF(Tabulka41213[[#This Row],[příjmení a jméno]]="start. č. nebylo registrováno!","-",IF(VLOOKUP(Tabulka41213[[#This Row],[start. č.]],'3. REGISTRACE'!B:F,4,0)=0,"-",VLOOKUP(Tabulka41213[[#This Row],[start. č.]],'3. REGISTRACE'!B:F,4,0))))</f>
        <v>-</v>
      </c>
      <c r="G19" s="92" t="str">
        <f>IF(ISBLANK(Tabulka41213[[#This Row],[start. č.]]),"-",IF(Tabulka41213[[#This Row],[příjmení a jméno]]="start. č. nebylo registrováno!","-",IF(VLOOKUP(Tabulka41213[[#This Row],[start. č.]],'3. REGISTRACE'!B:F,5,0)=0,"-",VLOOKUP(Tabulka41213[[#This Row],[start. č.]],'3. REGISTRACE'!B:F,5,0))))</f>
        <v>-</v>
      </c>
      <c r="H19" s="80" t="str">
        <f>IF(OR(Tabulka41213[[#This Row],[pořadí]]="DNF",Tabulka41213[[#This Row],[pořadí]]=" "),"-",TIME(Tabulka41213[[#This Row],[hod]],Tabulka41213[[#This Row],[min]],Tabulka41213[[#This Row],[sek]]))</f>
        <v>-</v>
      </c>
      <c r="I19" s="92" t="str">
        <f>IF(ISBLANK(Tabulka41213[[#This Row],[start. č.]]),"-",IF(Tabulka41213[[#This Row],[příjmení a jméno]]="start. č. nebylo registrováno!","-",IF(VLOOKUP(Tabulka41213[[#This Row],[start. č.]],'3. REGISTRACE'!B:G,6,0)=0,"-",VLOOKUP(Tabulka41213[[#This Row],[start. č.]],'3. REGISTRACE'!B:G,6,0))))</f>
        <v>-</v>
      </c>
      <c r="J19" s="70"/>
      <c r="K19" s="71"/>
      <c r="L19" s="72"/>
      <c r="M19" s="49" t="str">
        <f>IF(AND(ISBLANK(J19),ISBLANK(K19),ISBLANK(L19)),"-",IF(H19&gt;=MAX(H$9:H19),"ok","chyba!!!"))</f>
        <v>-</v>
      </c>
    </row>
    <row r="20" spans="2:13">
      <c r="B20" s="78" t="str">
        <f t="shared" si="0"/>
        <v xml:space="preserve"> </v>
      </c>
      <c r="C20" s="67"/>
      <c r="D20" s="91" t="str">
        <f>IF(ISBLANK(Tabulka41213[[#This Row],[start. č.]]),"-",IF(ISERROR(VLOOKUP(Tabulka41213[[#This Row],[start. č.]],'3. REGISTRACE'!B:F,2,0)),"start. č. nebylo registrováno!",VLOOKUP(Tabulka41213[[#This Row],[start. č.]],'3. REGISTRACE'!B:F,2,0)))</f>
        <v>-</v>
      </c>
      <c r="E20" s="92" t="str">
        <f>IF(ISBLANK(Tabulka41213[[#This Row],[start. č.]]),"-",IF(ISERROR(VLOOKUP(Tabulka41213[[#This Row],[start. č.]],'3. REGISTRACE'!B:F,3,0)),"-",VLOOKUP(Tabulka41213[[#This Row],[start. č.]],'3. REGISTRACE'!B:F,3,0)))</f>
        <v>-</v>
      </c>
      <c r="F20" s="93" t="str">
        <f>IF(ISBLANK(Tabulka41213[[#This Row],[start. č.]]),"-",IF(Tabulka41213[[#This Row],[příjmení a jméno]]="start. č. nebylo registrováno!","-",IF(VLOOKUP(Tabulka41213[[#This Row],[start. č.]],'3. REGISTRACE'!B:F,4,0)=0,"-",VLOOKUP(Tabulka41213[[#This Row],[start. č.]],'3. REGISTRACE'!B:F,4,0))))</f>
        <v>-</v>
      </c>
      <c r="G20" s="92" t="str">
        <f>IF(ISBLANK(Tabulka41213[[#This Row],[start. č.]]),"-",IF(Tabulka41213[[#This Row],[příjmení a jméno]]="start. č. nebylo registrováno!","-",IF(VLOOKUP(Tabulka41213[[#This Row],[start. č.]],'3. REGISTRACE'!B:F,5,0)=0,"-",VLOOKUP(Tabulka41213[[#This Row],[start. č.]],'3. REGISTRACE'!B:F,5,0))))</f>
        <v>-</v>
      </c>
      <c r="H20" s="80" t="str">
        <f>IF(OR(Tabulka41213[[#This Row],[pořadí]]="DNF",Tabulka41213[[#This Row],[pořadí]]=" "),"-",TIME(Tabulka41213[[#This Row],[hod]],Tabulka41213[[#This Row],[min]],Tabulka41213[[#This Row],[sek]]))</f>
        <v>-</v>
      </c>
      <c r="I20" s="92" t="str">
        <f>IF(ISBLANK(Tabulka41213[[#This Row],[start. č.]]),"-",IF(Tabulka41213[[#This Row],[příjmení a jméno]]="start. č. nebylo registrováno!","-",IF(VLOOKUP(Tabulka41213[[#This Row],[start. č.]],'3. REGISTRACE'!B:G,6,0)=0,"-",VLOOKUP(Tabulka41213[[#This Row],[start. č.]],'3. REGISTRACE'!B:G,6,0))))</f>
        <v>-</v>
      </c>
      <c r="J20" s="70"/>
      <c r="K20" s="71"/>
      <c r="L20" s="72"/>
      <c r="M20" s="49" t="str">
        <f>IF(AND(ISBLANK(J20),ISBLANK(K20),ISBLANK(L20)),"-",IF(H20&gt;=MAX(H$9:H20),"ok","chyba!!!"))</f>
        <v>-</v>
      </c>
    </row>
    <row r="21" spans="2:13">
      <c r="B21" s="78" t="str">
        <f t="shared" si="0"/>
        <v xml:space="preserve"> </v>
      </c>
      <c r="C21" s="67"/>
      <c r="D21" s="91" t="str">
        <f>IF(ISBLANK(Tabulka41213[[#This Row],[start. č.]]),"-",IF(ISERROR(VLOOKUP(Tabulka41213[[#This Row],[start. č.]],'3. REGISTRACE'!B:F,2,0)),"start. č. nebylo registrováno!",VLOOKUP(Tabulka41213[[#This Row],[start. č.]],'3. REGISTRACE'!B:F,2,0)))</f>
        <v>-</v>
      </c>
      <c r="E21" s="92" t="str">
        <f>IF(ISBLANK(Tabulka41213[[#This Row],[start. č.]]),"-",IF(ISERROR(VLOOKUP(Tabulka41213[[#This Row],[start. č.]],'3. REGISTRACE'!B:F,3,0)),"-",VLOOKUP(Tabulka41213[[#This Row],[start. č.]],'3. REGISTRACE'!B:F,3,0)))</f>
        <v>-</v>
      </c>
      <c r="F21" s="93" t="str">
        <f>IF(ISBLANK(Tabulka41213[[#This Row],[start. č.]]),"-",IF(Tabulka41213[[#This Row],[příjmení a jméno]]="start. č. nebylo registrováno!","-",IF(VLOOKUP(Tabulka41213[[#This Row],[start. č.]],'3. REGISTRACE'!B:F,4,0)=0,"-",VLOOKUP(Tabulka41213[[#This Row],[start. č.]],'3. REGISTRACE'!B:F,4,0))))</f>
        <v>-</v>
      </c>
      <c r="G21" s="92" t="str">
        <f>IF(ISBLANK(Tabulka41213[[#This Row],[start. č.]]),"-",IF(Tabulka41213[[#This Row],[příjmení a jméno]]="start. č. nebylo registrováno!","-",IF(VLOOKUP(Tabulka41213[[#This Row],[start. č.]],'3. REGISTRACE'!B:F,5,0)=0,"-",VLOOKUP(Tabulka41213[[#This Row],[start. č.]],'3. REGISTRACE'!B:F,5,0))))</f>
        <v>-</v>
      </c>
      <c r="H21" s="80" t="str">
        <f>IF(OR(Tabulka41213[[#This Row],[pořadí]]="DNF",Tabulka41213[[#This Row],[pořadí]]=" "),"-",TIME(Tabulka41213[[#This Row],[hod]],Tabulka41213[[#This Row],[min]],Tabulka41213[[#This Row],[sek]]))</f>
        <v>-</v>
      </c>
      <c r="I21" s="92" t="str">
        <f>IF(ISBLANK(Tabulka41213[[#This Row],[start. č.]]),"-",IF(Tabulka41213[[#This Row],[příjmení a jméno]]="start. č. nebylo registrováno!","-",IF(VLOOKUP(Tabulka41213[[#This Row],[start. č.]],'3. REGISTRACE'!B:G,6,0)=0,"-",VLOOKUP(Tabulka41213[[#This Row],[start. č.]],'3. REGISTRACE'!B:G,6,0))))</f>
        <v>-</v>
      </c>
      <c r="J21" s="70"/>
      <c r="K21" s="71"/>
      <c r="L21" s="72"/>
      <c r="M21" s="49" t="str">
        <f>IF(AND(ISBLANK(J21),ISBLANK(K21),ISBLANK(L21)),"-",IF(H21&gt;=MAX(H$9:H21),"ok","chyba!!!"))</f>
        <v>-</v>
      </c>
    </row>
    <row r="22" spans="2:13">
      <c r="B22" s="78" t="str">
        <f t="shared" si="0"/>
        <v xml:space="preserve"> </v>
      </c>
      <c r="C22" s="67"/>
      <c r="D22" s="91" t="str">
        <f>IF(ISBLANK(Tabulka41213[[#This Row],[start. č.]]),"-",IF(ISERROR(VLOOKUP(Tabulka41213[[#This Row],[start. č.]],'3. REGISTRACE'!B:F,2,0)),"start. č. nebylo registrováno!",VLOOKUP(Tabulka41213[[#This Row],[start. č.]],'3. REGISTRACE'!B:F,2,0)))</f>
        <v>-</v>
      </c>
      <c r="E22" s="92" t="str">
        <f>IF(ISBLANK(Tabulka41213[[#This Row],[start. č.]]),"-",IF(ISERROR(VLOOKUP(Tabulka41213[[#This Row],[start. č.]],'3. REGISTRACE'!B:F,3,0)),"-",VLOOKUP(Tabulka41213[[#This Row],[start. č.]],'3. REGISTRACE'!B:F,3,0)))</f>
        <v>-</v>
      </c>
      <c r="F22" s="93" t="str">
        <f>IF(ISBLANK(Tabulka41213[[#This Row],[start. č.]]),"-",IF(Tabulka41213[[#This Row],[příjmení a jméno]]="start. č. nebylo registrováno!","-",IF(VLOOKUP(Tabulka41213[[#This Row],[start. č.]],'3. REGISTRACE'!B:F,4,0)=0,"-",VLOOKUP(Tabulka41213[[#This Row],[start. č.]],'3. REGISTRACE'!B:F,4,0))))</f>
        <v>-</v>
      </c>
      <c r="G22" s="92" t="str">
        <f>IF(ISBLANK(Tabulka41213[[#This Row],[start. č.]]),"-",IF(Tabulka41213[[#This Row],[příjmení a jméno]]="start. č. nebylo registrováno!","-",IF(VLOOKUP(Tabulka41213[[#This Row],[start. č.]],'3. REGISTRACE'!B:F,5,0)=0,"-",VLOOKUP(Tabulka41213[[#This Row],[start. č.]],'3. REGISTRACE'!B:F,5,0))))</f>
        <v>-</v>
      </c>
      <c r="H22" s="80" t="str">
        <f>IF(OR(Tabulka41213[[#This Row],[pořadí]]="DNF",Tabulka41213[[#This Row],[pořadí]]=" "),"-",TIME(Tabulka41213[[#This Row],[hod]],Tabulka41213[[#This Row],[min]],Tabulka41213[[#This Row],[sek]]))</f>
        <v>-</v>
      </c>
      <c r="I22" s="92" t="str">
        <f>IF(ISBLANK(Tabulka41213[[#This Row],[start. č.]]),"-",IF(Tabulka41213[[#This Row],[příjmení a jméno]]="start. č. nebylo registrováno!","-",IF(VLOOKUP(Tabulka41213[[#This Row],[start. č.]],'3. REGISTRACE'!B:G,6,0)=0,"-",VLOOKUP(Tabulka41213[[#This Row],[start. č.]],'3. REGISTRACE'!B:G,6,0))))</f>
        <v>-</v>
      </c>
      <c r="J22" s="70"/>
      <c r="K22" s="71"/>
      <c r="L22" s="72"/>
      <c r="M22" s="49" t="str">
        <f>IF(AND(ISBLANK(J22),ISBLANK(K22),ISBLANK(L22)),"-",IF(H22&gt;=MAX(H$9:H22),"ok","chyba!!!"))</f>
        <v>-</v>
      </c>
    </row>
    <row r="23" spans="2:13">
      <c r="B23" s="78" t="str">
        <f t="shared" si="0"/>
        <v xml:space="preserve"> </v>
      </c>
      <c r="C23" s="67"/>
      <c r="D23" s="91" t="str">
        <f>IF(ISBLANK(Tabulka41213[[#This Row],[start. č.]]),"-",IF(ISERROR(VLOOKUP(Tabulka41213[[#This Row],[start. č.]],'3. REGISTRACE'!B:F,2,0)),"start. č. nebylo registrováno!",VLOOKUP(Tabulka41213[[#This Row],[start. č.]],'3. REGISTRACE'!B:F,2,0)))</f>
        <v>-</v>
      </c>
      <c r="E23" s="92" t="str">
        <f>IF(ISBLANK(Tabulka41213[[#This Row],[start. č.]]),"-",IF(ISERROR(VLOOKUP(Tabulka41213[[#This Row],[start. č.]],'3. REGISTRACE'!B:F,3,0)),"-",VLOOKUP(Tabulka41213[[#This Row],[start. č.]],'3. REGISTRACE'!B:F,3,0)))</f>
        <v>-</v>
      </c>
      <c r="F23" s="93" t="str">
        <f>IF(ISBLANK(Tabulka41213[[#This Row],[start. č.]]),"-",IF(Tabulka41213[[#This Row],[příjmení a jméno]]="start. č. nebylo registrováno!","-",IF(VLOOKUP(Tabulka41213[[#This Row],[start. č.]],'3. REGISTRACE'!B:F,4,0)=0,"-",VLOOKUP(Tabulka41213[[#This Row],[start. č.]],'3. REGISTRACE'!B:F,4,0))))</f>
        <v>-</v>
      </c>
      <c r="G23" s="92" t="str">
        <f>IF(ISBLANK(Tabulka41213[[#This Row],[start. č.]]),"-",IF(Tabulka41213[[#This Row],[příjmení a jméno]]="start. č. nebylo registrováno!","-",IF(VLOOKUP(Tabulka41213[[#This Row],[start. č.]],'3. REGISTRACE'!B:F,5,0)=0,"-",VLOOKUP(Tabulka41213[[#This Row],[start. č.]],'3. REGISTRACE'!B:F,5,0))))</f>
        <v>-</v>
      </c>
      <c r="H23" s="80" t="str">
        <f>IF(OR(Tabulka41213[[#This Row],[pořadí]]="DNF",Tabulka41213[[#This Row],[pořadí]]=" "),"-",TIME(Tabulka41213[[#This Row],[hod]],Tabulka41213[[#This Row],[min]],Tabulka41213[[#This Row],[sek]]))</f>
        <v>-</v>
      </c>
      <c r="I23" s="92" t="str">
        <f>IF(ISBLANK(Tabulka41213[[#This Row],[start. č.]]),"-",IF(Tabulka41213[[#This Row],[příjmení a jméno]]="start. č. nebylo registrováno!","-",IF(VLOOKUP(Tabulka41213[[#This Row],[start. č.]],'3. REGISTRACE'!B:G,6,0)=0,"-",VLOOKUP(Tabulka41213[[#This Row],[start. č.]],'3. REGISTRACE'!B:G,6,0))))</f>
        <v>-</v>
      </c>
      <c r="J23" s="70"/>
      <c r="K23" s="71"/>
      <c r="L23" s="72"/>
      <c r="M23" s="49" t="str">
        <f>IF(AND(ISBLANK(J23),ISBLANK(K23),ISBLANK(L23)),"-",IF(H23&gt;=MAX(H$9:H23),"ok","chyba!!!"))</f>
        <v>-</v>
      </c>
    </row>
    <row r="24" spans="2:13">
      <c r="B24" s="78" t="str">
        <f t="shared" si="0"/>
        <v xml:space="preserve"> </v>
      </c>
      <c r="C24" s="67"/>
      <c r="D24" s="91" t="str">
        <f>IF(ISBLANK(Tabulka41213[[#This Row],[start. č.]]),"-",IF(ISERROR(VLOOKUP(Tabulka41213[[#This Row],[start. č.]],'3. REGISTRACE'!B:F,2,0)),"start. č. nebylo registrováno!",VLOOKUP(Tabulka41213[[#This Row],[start. č.]],'3. REGISTRACE'!B:F,2,0)))</f>
        <v>-</v>
      </c>
      <c r="E24" s="92" t="str">
        <f>IF(ISBLANK(Tabulka41213[[#This Row],[start. č.]]),"-",IF(ISERROR(VLOOKUP(Tabulka41213[[#This Row],[start. č.]],'3. REGISTRACE'!B:F,3,0)),"-",VLOOKUP(Tabulka41213[[#This Row],[start. č.]],'3. REGISTRACE'!B:F,3,0)))</f>
        <v>-</v>
      </c>
      <c r="F24" s="93" t="str">
        <f>IF(ISBLANK(Tabulka41213[[#This Row],[start. č.]]),"-",IF(Tabulka41213[[#This Row],[příjmení a jméno]]="start. č. nebylo registrováno!","-",IF(VLOOKUP(Tabulka41213[[#This Row],[start. č.]],'3. REGISTRACE'!B:F,4,0)=0,"-",VLOOKUP(Tabulka41213[[#This Row],[start. č.]],'3. REGISTRACE'!B:F,4,0))))</f>
        <v>-</v>
      </c>
      <c r="G24" s="92" t="str">
        <f>IF(ISBLANK(Tabulka41213[[#This Row],[start. č.]]),"-",IF(Tabulka41213[[#This Row],[příjmení a jméno]]="start. č. nebylo registrováno!","-",IF(VLOOKUP(Tabulka41213[[#This Row],[start. č.]],'3. REGISTRACE'!B:F,5,0)=0,"-",VLOOKUP(Tabulka41213[[#This Row],[start. č.]],'3. REGISTRACE'!B:F,5,0))))</f>
        <v>-</v>
      </c>
      <c r="H24" s="80" t="str">
        <f>IF(OR(Tabulka41213[[#This Row],[pořadí]]="DNF",Tabulka41213[[#This Row],[pořadí]]=" "),"-",TIME(Tabulka41213[[#This Row],[hod]],Tabulka41213[[#This Row],[min]],Tabulka41213[[#This Row],[sek]]))</f>
        <v>-</v>
      </c>
      <c r="I24" s="92" t="str">
        <f>IF(ISBLANK(Tabulka41213[[#This Row],[start. č.]]),"-",IF(Tabulka41213[[#This Row],[příjmení a jméno]]="start. č. nebylo registrováno!","-",IF(VLOOKUP(Tabulka41213[[#This Row],[start. č.]],'3. REGISTRACE'!B:G,6,0)=0,"-",VLOOKUP(Tabulka41213[[#This Row],[start. č.]],'3. REGISTRACE'!B:G,6,0))))</f>
        <v>-</v>
      </c>
      <c r="J24" s="70"/>
      <c r="K24" s="71"/>
      <c r="L24" s="72"/>
      <c r="M24" s="49" t="str">
        <f>IF(AND(ISBLANK(J24),ISBLANK(K24),ISBLANK(L24)),"-",IF(H24&gt;=MAX(H$9:H24),"ok","chyba!!!"))</f>
        <v>-</v>
      </c>
    </row>
    <row r="25" spans="2:13">
      <c r="B25" s="78" t="str">
        <f t="shared" si="0"/>
        <v xml:space="preserve"> </v>
      </c>
      <c r="C25" s="67"/>
      <c r="D25" s="91" t="str">
        <f>IF(ISBLANK(Tabulka41213[[#This Row],[start. č.]]),"-",IF(ISERROR(VLOOKUP(Tabulka41213[[#This Row],[start. č.]],'3. REGISTRACE'!B:F,2,0)),"start. č. nebylo registrováno!",VLOOKUP(Tabulka41213[[#This Row],[start. č.]],'3. REGISTRACE'!B:F,2,0)))</f>
        <v>-</v>
      </c>
      <c r="E25" s="92" t="str">
        <f>IF(ISBLANK(Tabulka41213[[#This Row],[start. č.]]),"-",IF(ISERROR(VLOOKUP(Tabulka41213[[#This Row],[start. č.]],'3. REGISTRACE'!B:F,3,0)),"-",VLOOKUP(Tabulka41213[[#This Row],[start. č.]],'3. REGISTRACE'!B:F,3,0)))</f>
        <v>-</v>
      </c>
      <c r="F25" s="93" t="str">
        <f>IF(ISBLANK(Tabulka41213[[#This Row],[start. č.]]),"-",IF(Tabulka41213[[#This Row],[příjmení a jméno]]="start. č. nebylo registrováno!","-",IF(VLOOKUP(Tabulka41213[[#This Row],[start. č.]],'3. REGISTRACE'!B:F,4,0)=0,"-",VLOOKUP(Tabulka41213[[#This Row],[start. č.]],'3. REGISTRACE'!B:F,4,0))))</f>
        <v>-</v>
      </c>
      <c r="G25" s="92" t="str">
        <f>IF(ISBLANK(Tabulka41213[[#This Row],[start. č.]]),"-",IF(Tabulka41213[[#This Row],[příjmení a jméno]]="start. č. nebylo registrováno!","-",IF(VLOOKUP(Tabulka41213[[#This Row],[start. č.]],'3. REGISTRACE'!B:F,5,0)=0,"-",VLOOKUP(Tabulka41213[[#This Row],[start. č.]],'3. REGISTRACE'!B:F,5,0))))</f>
        <v>-</v>
      </c>
      <c r="H25" s="80" t="str">
        <f>IF(OR(Tabulka41213[[#This Row],[pořadí]]="DNF",Tabulka41213[[#This Row],[pořadí]]=" "),"-",TIME(Tabulka41213[[#This Row],[hod]],Tabulka41213[[#This Row],[min]],Tabulka41213[[#This Row],[sek]]))</f>
        <v>-</v>
      </c>
      <c r="I25" s="92" t="str">
        <f>IF(ISBLANK(Tabulka41213[[#This Row],[start. č.]]),"-",IF(Tabulka41213[[#This Row],[příjmení a jméno]]="start. č. nebylo registrováno!","-",IF(VLOOKUP(Tabulka41213[[#This Row],[start. č.]],'3. REGISTRACE'!B:G,6,0)=0,"-",VLOOKUP(Tabulka41213[[#This Row],[start. č.]],'3. REGISTRACE'!B:G,6,0))))</f>
        <v>-</v>
      </c>
      <c r="J25" s="70"/>
      <c r="K25" s="71"/>
      <c r="L25" s="72"/>
      <c r="M25" s="49" t="str">
        <f>IF(AND(ISBLANK(J25),ISBLANK(K25),ISBLANK(L25)),"-",IF(H25&gt;=MAX(H$9:H25),"ok","chyba!!!"))</f>
        <v>-</v>
      </c>
    </row>
    <row r="26" spans="2:13">
      <c r="B26" s="78" t="str">
        <f t="shared" si="0"/>
        <v xml:space="preserve"> </v>
      </c>
      <c r="C26" s="67"/>
      <c r="D26" s="91" t="str">
        <f>IF(ISBLANK(Tabulka41213[[#This Row],[start. č.]]),"-",IF(ISERROR(VLOOKUP(Tabulka41213[[#This Row],[start. č.]],'3. REGISTRACE'!B:F,2,0)),"start. č. nebylo registrováno!",VLOOKUP(Tabulka41213[[#This Row],[start. č.]],'3. REGISTRACE'!B:F,2,0)))</f>
        <v>-</v>
      </c>
      <c r="E26" s="92" t="str">
        <f>IF(ISBLANK(Tabulka41213[[#This Row],[start. č.]]),"-",IF(ISERROR(VLOOKUP(Tabulka41213[[#This Row],[start. č.]],'3. REGISTRACE'!B:F,3,0)),"-",VLOOKUP(Tabulka41213[[#This Row],[start. č.]],'3. REGISTRACE'!B:F,3,0)))</f>
        <v>-</v>
      </c>
      <c r="F26" s="93" t="str">
        <f>IF(ISBLANK(Tabulka41213[[#This Row],[start. č.]]),"-",IF(Tabulka41213[[#This Row],[příjmení a jméno]]="start. č. nebylo registrováno!","-",IF(VLOOKUP(Tabulka41213[[#This Row],[start. č.]],'3. REGISTRACE'!B:F,4,0)=0,"-",VLOOKUP(Tabulka41213[[#This Row],[start. č.]],'3. REGISTRACE'!B:F,4,0))))</f>
        <v>-</v>
      </c>
      <c r="G26" s="92" t="str">
        <f>IF(ISBLANK(Tabulka41213[[#This Row],[start. č.]]),"-",IF(Tabulka41213[[#This Row],[příjmení a jméno]]="start. č. nebylo registrováno!","-",IF(VLOOKUP(Tabulka41213[[#This Row],[start. č.]],'3. REGISTRACE'!B:F,5,0)=0,"-",VLOOKUP(Tabulka41213[[#This Row],[start. č.]],'3. REGISTRACE'!B:F,5,0))))</f>
        <v>-</v>
      </c>
      <c r="H26" s="80" t="str">
        <f>IF(OR(Tabulka41213[[#This Row],[pořadí]]="DNF",Tabulka41213[[#This Row],[pořadí]]=" "),"-",TIME(Tabulka41213[[#This Row],[hod]],Tabulka41213[[#This Row],[min]],Tabulka41213[[#This Row],[sek]]))</f>
        <v>-</v>
      </c>
      <c r="I26" s="92" t="str">
        <f>IF(ISBLANK(Tabulka41213[[#This Row],[start. č.]]),"-",IF(Tabulka41213[[#This Row],[příjmení a jméno]]="start. č. nebylo registrováno!","-",IF(VLOOKUP(Tabulka41213[[#This Row],[start. č.]],'3. REGISTRACE'!B:G,6,0)=0,"-",VLOOKUP(Tabulka41213[[#This Row],[start. č.]],'3. REGISTRACE'!B:G,6,0))))</f>
        <v>-</v>
      </c>
      <c r="J26" s="70"/>
      <c r="K26" s="71"/>
      <c r="L26" s="72"/>
      <c r="M26" s="49" t="str">
        <f>IF(AND(ISBLANK(J26),ISBLANK(K26),ISBLANK(L26)),"-",IF(H26&gt;=MAX(H$9:H26),"ok","chyba!!!"))</f>
        <v>-</v>
      </c>
    </row>
    <row r="27" spans="2:13">
      <c r="B27" s="78" t="str">
        <f t="shared" si="0"/>
        <v xml:space="preserve"> </v>
      </c>
      <c r="C27" s="67"/>
      <c r="D27" s="91" t="str">
        <f>IF(ISBLANK(Tabulka41213[[#This Row],[start. č.]]),"-",IF(ISERROR(VLOOKUP(Tabulka41213[[#This Row],[start. č.]],'3. REGISTRACE'!B:F,2,0)),"start. č. nebylo registrováno!",VLOOKUP(Tabulka41213[[#This Row],[start. č.]],'3. REGISTRACE'!B:F,2,0)))</f>
        <v>-</v>
      </c>
      <c r="E27" s="92" t="str">
        <f>IF(ISBLANK(Tabulka41213[[#This Row],[start. č.]]),"-",IF(ISERROR(VLOOKUP(Tabulka41213[[#This Row],[start. č.]],'3. REGISTRACE'!B:F,3,0)),"-",VLOOKUP(Tabulka41213[[#This Row],[start. č.]],'3. REGISTRACE'!B:F,3,0)))</f>
        <v>-</v>
      </c>
      <c r="F27" s="93" t="str">
        <f>IF(ISBLANK(Tabulka41213[[#This Row],[start. č.]]),"-",IF(Tabulka41213[[#This Row],[příjmení a jméno]]="start. č. nebylo registrováno!","-",IF(VLOOKUP(Tabulka41213[[#This Row],[start. č.]],'3. REGISTRACE'!B:F,4,0)=0,"-",VLOOKUP(Tabulka41213[[#This Row],[start. č.]],'3. REGISTRACE'!B:F,4,0))))</f>
        <v>-</v>
      </c>
      <c r="G27" s="92" t="str">
        <f>IF(ISBLANK(Tabulka41213[[#This Row],[start. č.]]),"-",IF(Tabulka41213[[#This Row],[příjmení a jméno]]="start. č. nebylo registrováno!","-",IF(VLOOKUP(Tabulka41213[[#This Row],[start. č.]],'3. REGISTRACE'!B:F,5,0)=0,"-",VLOOKUP(Tabulka41213[[#This Row],[start. č.]],'3. REGISTRACE'!B:F,5,0))))</f>
        <v>-</v>
      </c>
      <c r="H27" s="80" t="str">
        <f>IF(OR(Tabulka41213[[#This Row],[pořadí]]="DNF",Tabulka41213[[#This Row],[pořadí]]=" "),"-",TIME(Tabulka41213[[#This Row],[hod]],Tabulka41213[[#This Row],[min]],Tabulka41213[[#This Row],[sek]]))</f>
        <v>-</v>
      </c>
      <c r="I27" s="92" t="str">
        <f>IF(ISBLANK(Tabulka41213[[#This Row],[start. č.]]),"-",IF(Tabulka41213[[#This Row],[příjmení a jméno]]="start. č. nebylo registrováno!","-",IF(VLOOKUP(Tabulka41213[[#This Row],[start. č.]],'3. REGISTRACE'!B:G,6,0)=0,"-",VLOOKUP(Tabulka41213[[#This Row],[start. č.]],'3. REGISTRACE'!B:G,6,0))))</f>
        <v>-</v>
      </c>
      <c r="J27" s="70"/>
      <c r="K27" s="71"/>
      <c r="L27" s="72"/>
      <c r="M27" s="49" t="str">
        <f>IF(AND(ISBLANK(J27),ISBLANK(K27),ISBLANK(L27)),"-",IF(H27&gt;=MAX(H$9:H27),"ok","chyba!!!"))</f>
        <v>-</v>
      </c>
    </row>
    <row r="28" spans="2:13">
      <c r="B28" s="78" t="str">
        <f t="shared" si="0"/>
        <v xml:space="preserve"> </v>
      </c>
      <c r="C28" s="67"/>
      <c r="D28" s="91" t="str">
        <f>IF(ISBLANK(Tabulka41213[[#This Row],[start. č.]]),"-",IF(ISERROR(VLOOKUP(Tabulka41213[[#This Row],[start. č.]],'3. REGISTRACE'!B:F,2,0)),"start. č. nebylo registrováno!",VLOOKUP(Tabulka41213[[#This Row],[start. č.]],'3. REGISTRACE'!B:F,2,0)))</f>
        <v>-</v>
      </c>
      <c r="E28" s="92" t="str">
        <f>IF(ISBLANK(Tabulka41213[[#This Row],[start. č.]]),"-",IF(ISERROR(VLOOKUP(Tabulka41213[[#This Row],[start. č.]],'3. REGISTRACE'!B:F,3,0)),"-",VLOOKUP(Tabulka41213[[#This Row],[start. č.]],'3. REGISTRACE'!B:F,3,0)))</f>
        <v>-</v>
      </c>
      <c r="F28" s="93" t="str">
        <f>IF(ISBLANK(Tabulka41213[[#This Row],[start. č.]]),"-",IF(Tabulka41213[[#This Row],[příjmení a jméno]]="start. č. nebylo registrováno!","-",IF(VLOOKUP(Tabulka41213[[#This Row],[start. č.]],'3. REGISTRACE'!B:F,4,0)=0,"-",VLOOKUP(Tabulka41213[[#This Row],[start. č.]],'3. REGISTRACE'!B:F,4,0))))</f>
        <v>-</v>
      </c>
      <c r="G28" s="92" t="str">
        <f>IF(ISBLANK(Tabulka41213[[#This Row],[start. č.]]),"-",IF(Tabulka41213[[#This Row],[příjmení a jméno]]="start. č. nebylo registrováno!","-",IF(VLOOKUP(Tabulka41213[[#This Row],[start. č.]],'3. REGISTRACE'!B:F,5,0)=0,"-",VLOOKUP(Tabulka41213[[#This Row],[start. č.]],'3. REGISTRACE'!B:F,5,0))))</f>
        <v>-</v>
      </c>
      <c r="H28" s="80" t="str">
        <f>IF(OR(Tabulka41213[[#This Row],[pořadí]]="DNF",Tabulka41213[[#This Row],[pořadí]]=" "),"-",TIME(Tabulka41213[[#This Row],[hod]],Tabulka41213[[#This Row],[min]],Tabulka41213[[#This Row],[sek]]))</f>
        <v>-</v>
      </c>
      <c r="I28" s="92" t="str">
        <f>IF(ISBLANK(Tabulka41213[[#This Row],[start. č.]]),"-",IF(Tabulka41213[[#This Row],[příjmení a jméno]]="start. č. nebylo registrováno!","-",IF(VLOOKUP(Tabulka41213[[#This Row],[start. č.]],'3. REGISTRACE'!B:G,6,0)=0,"-",VLOOKUP(Tabulka41213[[#This Row],[start. č.]],'3. REGISTRACE'!B:G,6,0))))</f>
        <v>-</v>
      </c>
      <c r="J28" s="70"/>
      <c r="K28" s="71"/>
      <c r="L28" s="72"/>
      <c r="M28" s="49" t="str">
        <f>IF(AND(ISBLANK(J28),ISBLANK(K28),ISBLANK(L28)),"-",IF(H28&gt;=MAX(H$9:H28),"ok","chyba!!!"))</f>
        <v>-</v>
      </c>
    </row>
    <row r="29" spans="2:13">
      <c r="B29" s="78" t="str">
        <f t="shared" si="0"/>
        <v xml:space="preserve"> </v>
      </c>
      <c r="C29" s="67"/>
      <c r="D29" s="91" t="str">
        <f>IF(ISBLANK(Tabulka41213[[#This Row],[start. č.]]),"-",IF(ISERROR(VLOOKUP(Tabulka41213[[#This Row],[start. č.]],'3. REGISTRACE'!B:F,2,0)),"start. č. nebylo registrováno!",VLOOKUP(Tabulka41213[[#This Row],[start. č.]],'3. REGISTRACE'!B:F,2,0)))</f>
        <v>-</v>
      </c>
      <c r="E29" s="92" t="str">
        <f>IF(ISBLANK(Tabulka41213[[#This Row],[start. č.]]),"-",IF(ISERROR(VLOOKUP(Tabulka41213[[#This Row],[start. č.]],'3. REGISTRACE'!B:F,3,0)),"-",VLOOKUP(Tabulka41213[[#This Row],[start. č.]],'3. REGISTRACE'!B:F,3,0)))</f>
        <v>-</v>
      </c>
      <c r="F29" s="93" t="str">
        <f>IF(ISBLANK(Tabulka41213[[#This Row],[start. č.]]),"-",IF(Tabulka41213[[#This Row],[příjmení a jméno]]="start. č. nebylo registrováno!","-",IF(VLOOKUP(Tabulka41213[[#This Row],[start. č.]],'3. REGISTRACE'!B:F,4,0)=0,"-",VLOOKUP(Tabulka41213[[#This Row],[start. č.]],'3. REGISTRACE'!B:F,4,0))))</f>
        <v>-</v>
      </c>
      <c r="G29" s="92" t="str">
        <f>IF(ISBLANK(Tabulka41213[[#This Row],[start. č.]]),"-",IF(Tabulka41213[[#This Row],[příjmení a jméno]]="start. č. nebylo registrováno!","-",IF(VLOOKUP(Tabulka41213[[#This Row],[start. č.]],'3. REGISTRACE'!B:F,5,0)=0,"-",VLOOKUP(Tabulka41213[[#This Row],[start. č.]],'3. REGISTRACE'!B:F,5,0))))</f>
        <v>-</v>
      </c>
      <c r="H29" s="80" t="str">
        <f>IF(OR(Tabulka41213[[#This Row],[pořadí]]="DNF",Tabulka41213[[#This Row],[pořadí]]=" "),"-",TIME(Tabulka41213[[#This Row],[hod]],Tabulka41213[[#This Row],[min]],Tabulka41213[[#This Row],[sek]]))</f>
        <v>-</v>
      </c>
      <c r="I29" s="92" t="str">
        <f>IF(ISBLANK(Tabulka41213[[#This Row],[start. č.]]),"-",IF(Tabulka41213[[#This Row],[příjmení a jméno]]="start. č. nebylo registrováno!","-",IF(VLOOKUP(Tabulka41213[[#This Row],[start. č.]],'3. REGISTRACE'!B:G,6,0)=0,"-",VLOOKUP(Tabulka41213[[#This Row],[start. č.]],'3. REGISTRACE'!B:G,6,0))))</f>
        <v>-</v>
      </c>
      <c r="J29" s="70"/>
      <c r="K29" s="71"/>
      <c r="L29" s="72"/>
      <c r="M29" s="49" t="str">
        <f>IF(AND(ISBLANK(J29),ISBLANK(K29),ISBLANK(L29)),"-",IF(H29&gt;=MAX(H$9:H29),"ok","chyba!!!"))</f>
        <v>-</v>
      </c>
    </row>
    <row r="30" spans="2:13">
      <c r="B30" s="78" t="str">
        <f t="shared" si="0"/>
        <v xml:space="preserve"> </v>
      </c>
      <c r="C30" s="67"/>
      <c r="D30" s="91" t="str">
        <f>IF(ISBLANK(Tabulka41213[[#This Row],[start. č.]]),"-",IF(ISERROR(VLOOKUP(Tabulka41213[[#This Row],[start. č.]],'3. REGISTRACE'!B:F,2,0)),"start. č. nebylo registrováno!",VLOOKUP(Tabulka41213[[#This Row],[start. č.]],'3. REGISTRACE'!B:F,2,0)))</f>
        <v>-</v>
      </c>
      <c r="E30" s="92" t="str">
        <f>IF(ISBLANK(Tabulka41213[[#This Row],[start. č.]]),"-",IF(ISERROR(VLOOKUP(Tabulka41213[[#This Row],[start. č.]],'3. REGISTRACE'!B:F,3,0)),"-",VLOOKUP(Tabulka41213[[#This Row],[start. č.]],'3. REGISTRACE'!B:F,3,0)))</f>
        <v>-</v>
      </c>
      <c r="F30" s="93" t="str">
        <f>IF(ISBLANK(Tabulka41213[[#This Row],[start. č.]]),"-",IF(Tabulka41213[[#This Row],[příjmení a jméno]]="start. č. nebylo registrováno!","-",IF(VLOOKUP(Tabulka41213[[#This Row],[start. č.]],'3. REGISTRACE'!B:F,4,0)=0,"-",VLOOKUP(Tabulka41213[[#This Row],[start. č.]],'3. REGISTRACE'!B:F,4,0))))</f>
        <v>-</v>
      </c>
      <c r="G30" s="92" t="str">
        <f>IF(ISBLANK(Tabulka41213[[#This Row],[start. č.]]),"-",IF(Tabulka41213[[#This Row],[příjmení a jméno]]="start. č. nebylo registrováno!","-",IF(VLOOKUP(Tabulka41213[[#This Row],[start. č.]],'3. REGISTRACE'!B:F,5,0)=0,"-",VLOOKUP(Tabulka41213[[#This Row],[start. č.]],'3. REGISTRACE'!B:F,5,0))))</f>
        <v>-</v>
      </c>
      <c r="H30" s="80" t="str">
        <f>IF(OR(Tabulka41213[[#This Row],[pořadí]]="DNF",Tabulka41213[[#This Row],[pořadí]]=" "),"-",TIME(Tabulka41213[[#This Row],[hod]],Tabulka41213[[#This Row],[min]],Tabulka41213[[#This Row],[sek]]))</f>
        <v>-</v>
      </c>
      <c r="I30" s="92" t="str">
        <f>IF(ISBLANK(Tabulka41213[[#This Row],[start. č.]]),"-",IF(Tabulka41213[[#This Row],[příjmení a jméno]]="start. č. nebylo registrováno!","-",IF(VLOOKUP(Tabulka41213[[#This Row],[start. č.]],'3. REGISTRACE'!B:G,6,0)=0,"-",VLOOKUP(Tabulka41213[[#This Row],[start. č.]],'3. REGISTRACE'!B:G,6,0))))</f>
        <v>-</v>
      </c>
      <c r="J30" s="70"/>
      <c r="K30" s="71"/>
      <c r="L30" s="72"/>
      <c r="M30" s="49" t="str">
        <f>IF(AND(ISBLANK(J30),ISBLANK(K30),ISBLANK(L30)),"-",IF(H30&gt;=MAX(H$9:H30),"ok","chyba!!!"))</f>
        <v>-</v>
      </c>
    </row>
    <row r="31" spans="2:13">
      <c r="B31" s="78" t="str">
        <f t="shared" si="0"/>
        <v xml:space="preserve"> </v>
      </c>
      <c r="C31" s="67"/>
      <c r="D31" s="91" t="str">
        <f>IF(ISBLANK(Tabulka41213[[#This Row],[start. č.]]),"-",IF(ISERROR(VLOOKUP(Tabulka41213[[#This Row],[start. č.]],'3. REGISTRACE'!B:F,2,0)),"start. č. nebylo registrováno!",VLOOKUP(Tabulka41213[[#This Row],[start. č.]],'3. REGISTRACE'!B:F,2,0)))</f>
        <v>-</v>
      </c>
      <c r="E31" s="92" t="str">
        <f>IF(ISBLANK(Tabulka41213[[#This Row],[start. č.]]),"-",IF(ISERROR(VLOOKUP(Tabulka41213[[#This Row],[start. č.]],'3. REGISTRACE'!B:F,3,0)),"-",VLOOKUP(Tabulka41213[[#This Row],[start. č.]],'3. REGISTRACE'!B:F,3,0)))</f>
        <v>-</v>
      </c>
      <c r="F31" s="93" t="str">
        <f>IF(ISBLANK(Tabulka41213[[#This Row],[start. č.]]),"-",IF(Tabulka41213[[#This Row],[příjmení a jméno]]="start. č. nebylo registrováno!","-",IF(VLOOKUP(Tabulka41213[[#This Row],[start. č.]],'3. REGISTRACE'!B:F,4,0)=0,"-",VLOOKUP(Tabulka41213[[#This Row],[start. č.]],'3. REGISTRACE'!B:F,4,0))))</f>
        <v>-</v>
      </c>
      <c r="G31" s="92" t="str">
        <f>IF(ISBLANK(Tabulka41213[[#This Row],[start. č.]]),"-",IF(Tabulka41213[[#This Row],[příjmení a jméno]]="start. č. nebylo registrováno!","-",IF(VLOOKUP(Tabulka41213[[#This Row],[start. č.]],'3. REGISTRACE'!B:F,5,0)=0,"-",VLOOKUP(Tabulka41213[[#This Row],[start. č.]],'3. REGISTRACE'!B:F,5,0))))</f>
        <v>-</v>
      </c>
      <c r="H31" s="80" t="str">
        <f>IF(OR(Tabulka41213[[#This Row],[pořadí]]="DNF",Tabulka41213[[#This Row],[pořadí]]=" "),"-",TIME(Tabulka41213[[#This Row],[hod]],Tabulka41213[[#This Row],[min]],Tabulka41213[[#This Row],[sek]]))</f>
        <v>-</v>
      </c>
      <c r="I31" s="92" t="str">
        <f>IF(ISBLANK(Tabulka41213[[#This Row],[start. č.]]),"-",IF(Tabulka41213[[#This Row],[příjmení a jméno]]="start. č. nebylo registrováno!","-",IF(VLOOKUP(Tabulka41213[[#This Row],[start. č.]],'3. REGISTRACE'!B:G,6,0)=0,"-",VLOOKUP(Tabulka41213[[#This Row],[start. č.]],'3. REGISTRACE'!B:G,6,0))))</f>
        <v>-</v>
      </c>
      <c r="J31" s="70"/>
      <c r="K31" s="71"/>
      <c r="L31" s="72"/>
      <c r="M31" s="49" t="str">
        <f>IF(AND(ISBLANK(J31),ISBLANK(K31),ISBLANK(L31)),"-",IF(H31&gt;=MAX(H$9:H31),"ok","chyba!!!"))</f>
        <v>-</v>
      </c>
    </row>
    <row r="32" spans="2:13">
      <c r="B32" s="78" t="str">
        <f t="shared" si="0"/>
        <v xml:space="preserve"> </v>
      </c>
      <c r="C32" s="67"/>
      <c r="D32" s="91" t="str">
        <f>IF(ISBLANK(Tabulka41213[[#This Row],[start. č.]]),"-",IF(ISERROR(VLOOKUP(Tabulka41213[[#This Row],[start. č.]],'3. REGISTRACE'!B:F,2,0)),"start. č. nebylo registrováno!",VLOOKUP(Tabulka41213[[#This Row],[start. č.]],'3. REGISTRACE'!B:F,2,0)))</f>
        <v>-</v>
      </c>
      <c r="E32" s="92" t="str">
        <f>IF(ISBLANK(Tabulka41213[[#This Row],[start. č.]]),"-",IF(ISERROR(VLOOKUP(Tabulka41213[[#This Row],[start. č.]],'3. REGISTRACE'!B:F,3,0)),"-",VLOOKUP(Tabulka41213[[#This Row],[start. č.]],'3. REGISTRACE'!B:F,3,0)))</f>
        <v>-</v>
      </c>
      <c r="F32" s="93" t="str">
        <f>IF(ISBLANK(Tabulka41213[[#This Row],[start. č.]]),"-",IF(Tabulka41213[[#This Row],[příjmení a jméno]]="start. č. nebylo registrováno!","-",IF(VLOOKUP(Tabulka41213[[#This Row],[start. č.]],'3. REGISTRACE'!B:F,4,0)=0,"-",VLOOKUP(Tabulka41213[[#This Row],[start. č.]],'3. REGISTRACE'!B:F,4,0))))</f>
        <v>-</v>
      </c>
      <c r="G32" s="92" t="str">
        <f>IF(ISBLANK(Tabulka41213[[#This Row],[start. č.]]),"-",IF(Tabulka41213[[#This Row],[příjmení a jméno]]="start. č. nebylo registrováno!","-",IF(VLOOKUP(Tabulka41213[[#This Row],[start. č.]],'3. REGISTRACE'!B:F,5,0)=0,"-",VLOOKUP(Tabulka41213[[#This Row],[start. č.]],'3. REGISTRACE'!B:F,5,0))))</f>
        <v>-</v>
      </c>
      <c r="H32" s="80" t="str">
        <f>IF(OR(Tabulka41213[[#This Row],[pořadí]]="DNF",Tabulka41213[[#This Row],[pořadí]]=" "),"-",TIME(Tabulka41213[[#This Row],[hod]],Tabulka41213[[#This Row],[min]],Tabulka41213[[#This Row],[sek]]))</f>
        <v>-</v>
      </c>
      <c r="I32" s="92" t="str">
        <f>IF(ISBLANK(Tabulka41213[[#This Row],[start. č.]]),"-",IF(Tabulka41213[[#This Row],[příjmení a jméno]]="start. č. nebylo registrováno!","-",IF(VLOOKUP(Tabulka41213[[#This Row],[start. č.]],'3. REGISTRACE'!B:G,6,0)=0,"-",VLOOKUP(Tabulka41213[[#This Row],[start. č.]],'3. REGISTRACE'!B:G,6,0))))</f>
        <v>-</v>
      </c>
      <c r="J32" s="70"/>
      <c r="K32" s="71"/>
      <c r="L32" s="72"/>
      <c r="M32" s="49" t="str">
        <f>IF(AND(ISBLANK(J32),ISBLANK(K32),ISBLANK(L32)),"-",IF(H32&gt;=MAX(H$9:H32),"ok","chyba!!!"))</f>
        <v>-</v>
      </c>
    </row>
    <row r="33" spans="2:13">
      <c r="B33" s="78" t="str">
        <f t="shared" si="0"/>
        <v xml:space="preserve"> </v>
      </c>
      <c r="C33" s="67"/>
      <c r="D33" s="91" t="str">
        <f>IF(ISBLANK(Tabulka41213[[#This Row],[start. č.]]),"-",IF(ISERROR(VLOOKUP(Tabulka41213[[#This Row],[start. č.]],'3. REGISTRACE'!B:F,2,0)),"start. č. nebylo registrováno!",VLOOKUP(Tabulka41213[[#This Row],[start. č.]],'3. REGISTRACE'!B:F,2,0)))</f>
        <v>-</v>
      </c>
      <c r="E33" s="92" t="str">
        <f>IF(ISBLANK(Tabulka41213[[#This Row],[start. č.]]),"-",IF(ISERROR(VLOOKUP(Tabulka41213[[#This Row],[start. č.]],'3. REGISTRACE'!B:F,3,0)),"-",VLOOKUP(Tabulka41213[[#This Row],[start. č.]],'3. REGISTRACE'!B:F,3,0)))</f>
        <v>-</v>
      </c>
      <c r="F33" s="93" t="str">
        <f>IF(ISBLANK(Tabulka41213[[#This Row],[start. č.]]),"-",IF(Tabulka41213[[#This Row],[příjmení a jméno]]="start. č. nebylo registrováno!","-",IF(VLOOKUP(Tabulka41213[[#This Row],[start. č.]],'3. REGISTRACE'!B:F,4,0)=0,"-",VLOOKUP(Tabulka41213[[#This Row],[start. č.]],'3. REGISTRACE'!B:F,4,0))))</f>
        <v>-</v>
      </c>
      <c r="G33" s="92" t="str">
        <f>IF(ISBLANK(Tabulka41213[[#This Row],[start. č.]]),"-",IF(Tabulka41213[[#This Row],[příjmení a jméno]]="start. č. nebylo registrováno!","-",IF(VLOOKUP(Tabulka41213[[#This Row],[start. č.]],'3. REGISTRACE'!B:F,5,0)=0,"-",VLOOKUP(Tabulka41213[[#This Row],[start. č.]],'3. REGISTRACE'!B:F,5,0))))</f>
        <v>-</v>
      </c>
      <c r="H33" s="80" t="str">
        <f>IF(OR(Tabulka41213[[#This Row],[pořadí]]="DNF",Tabulka41213[[#This Row],[pořadí]]=" "),"-",TIME(Tabulka41213[[#This Row],[hod]],Tabulka41213[[#This Row],[min]],Tabulka41213[[#This Row],[sek]]))</f>
        <v>-</v>
      </c>
      <c r="I33" s="92" t="str">
        <f>IF(ISBLANK(Tabulka41213[[#This Row],[start. č.]]),"-",IF(Tabulka41213[[#This Row],[příjmení a jméno]]="start. č. nebylo registrováno!","-",IF(VLOOKUP(Tabulka41213[[#This Row],[start. č.]],'3. REGISTRACE'!B:G,6,0)=0,"-",VLOOKUP(Tabulka41213[[#This Row],[start. č.]],'3. REGISTRACE'!B:G,6,0))))</f>
        <v>-</v>
      </c>
      <c r="J33" s="70"/>
      <c r="K33" s="71"/>
      <c r="L33" s="72"/>
      <c r="M33" s="49" t="str">
        <f>IF(AND(ISBLANK(J33),ISBLANK(K33),ISBLANK(L33)),"-",IF(H33&gt;=MAX(H$9:H33),"ok","chyba!!!"))</f>
        <v>-</v>
      </c>
    </row>
    <row r="39" spans="2:13">
      <c r="B39" s="1" t="s">
        <v>13</v>
      </c>
      <c r="C39" s="2" t="s">
        <v>0</v>
      </c>
      <c r="D39" s="1" t="s">
        <v>14</v>
      </c>
      <c r="E39" s="2" t="s">
        <v>3</v>
      </c>
      <c r="F39" s="1" t="s">
        <v>1</v>
      </c>
      <c r="G39" s="2" t="s">
        <v>2</v>
      </c>
      <c r="H39" s="40" t="s">
        <v>18</v>
      </c>
      <c r="I39" s="2" t="s">
        <v>5</v>
      </c>
      <c r="J39" s="2" t="s">
        <v>15</v>
      </c>
      <c r="K39" s="2" t="s">
        <v>16</v>
      </c>
      <c r="L39" s="2" t="s">
        <v>17</v>
      </c>
      <c r="M39" s="48" t="s">
        <v>84</v>
      </c>
    </row>
    <row r="40" spans="2:13">
      <c r="B40" s="78">
        <f t="shared" ref="B40:B64" si="1">IF(B39="pořadí",1,IF(AND(J40=99,K40=99,L40=99),"DNF",IF(D40="-"," ",B39+1)))</f>
        <v>1</v>
      </c>
      <c r="C40" s="41">
        <v>33</v>
      </c>
      <c r="D40" s="76" t="str">
        <f>IF(ISBLANK(Tabulka41214[[#This Row],[start. č.]]),"-",IF(ISERROR(VLOOKUP(Tabulka41214[[#This Row],[start. č.]],'3. REGISTRACE'!B:F,2,0)),"start. č. nebylo registrováno!",VLOOKUP(Tabulka41214[[#This Row],[start. č.]],'3. REGISTRACE'!B:F,2,0)))</f>
        <v>Gulykašová Ema</v>
      </c>
      <c r="E40" s="77">
        <f>IF(ISBLANK(Tabulka41214[[#This Row],[start. č.]]),"-",IF(ISERROR(VLOOKUP(Tabulka41214[[#This Row],[start. č.]],'3. REGISTRACE'!B:F,3,0)),"-",VLOOKUP(Tabulka41214[[#This Row],[start. č.]],'3. REGISTRACE'!B:F,3,0)))</f>
        <v>2012</v>
      </c>
      <c r="F40" s="79" t="str">
        <f>IF(ISBLANK(Tabulka41214[[#This Row],[start. č.]]),"-",IF(Tabulka41214[[#This Row],[příjmení a jméno]]="start. č. nebylo registrováno!","-",IF(VLOOKUP(Tabulka41214[[#This Row],[start. č.]],'3. REGISTRACE'!B:F,4,0)=0,"-",VLOOKUP(Tabulka41214[[#This Row],[start. č.]],'3. REGISTRACE'!B:F,4,0))))</f>
        <v>Jindřichův Hradec</v>
      </c>
      <c r="G40" s="77" t="str">
        <f>IF(ISBLANK(Tabulka41214[[#This Row],[start. č.]]),"-",IF(Tabulka41214[[#This Row],[příjmení a jméno]]="start. č. nebylo registrováno!","-",IF(VLOOKUP(Tabulka41214[[#This Row],[start. č.]],'3. REGISTRACE'!B:F,5,0)=0,"-",VLOOKUP(Tabulka41214[[#This Row],[start. č.]],'3. REGISTRACE'!B:F,5,0))))</f>
        <v>Z</v>
      </c>
      <c r="H40" s="80">
        <f>IF(OR(Tabulka41214[[#This Row],[pořadí]]="DNF",Tabulka41214[[#This Row],[pořadí]]=" "),"-",TIME(Tabulka41214[[#This Row],[hod]],Tabulka41214[[#This Row],[min]],Tabulka41214[[#This Row],[sek]]))</f>
        <v>5.0925925925925921E-4</v>
      </c>
      <c r="I40" s="77" t="str">
        <f>IF(ISBLANK(Tabulka41214[[#This Row],[start. č.]]),"-",IF(Tabulka41214[[#This Row],[příjmení a jméno]]="start. č. nebylo registrováno!","-",IF(VLOOKUP(Tabulka41214[[#This Row],[start. č.]],'3. REGISTRACE'!B:G,6,0)=0,"-",VLOOKUP(Tabulka41214[[#This Row],[start. č.]],'3. REGISTRACE'!B:G,6,0))))</f>
        <v>Přípravka D</v>
      </c>
      <c r="J40" s="46">
        <v>0</v>
      </c>
      <c r="K40" s="43">
        <v>0</v>
      </c>
      <c r="L40" s="47">
        <v>44</v>
      </c>
      <c r="M40" s="68" t="str">
        <f>IF(AND(ISBLANK(J40),ISBLANK(K40),ISBLANK(L40)),"-",IF(H40&gt;=MAX(H$40:H40),"ok","chyba!!!"))</f>
        <v>ok</v>
      </c>
    </row>
    <row r="41" spans="2:13">
      <c r="B41" s="78">
        <f t="shared" si="1"/>
        <v>2</v>
      </c>
      <c r="C41" s="41">
        <v>95</v>
      </c>
      <c r="D41" s="76" t="str">
        <f>IF(ISBLANK(Tabulka41214[[#This Row],[start. č.]]),"-",IF(ISERROR(VLOOKUP(Tabulka41214[[#This Row],[start. č.]],'3. REGISTRACE'!B:F,2,0)),"start. č. nebylo registrováno!",VLOOKUP(Tabulka41214[[#This Row],[start. č.]],'3. REGISTRACE'!B:F,2,0)))</f>
        <v>Hollerová Kristýna</v>
      </c>
      <c r="E41" s="77">
        <f>IF(ISBLANK(Tabulka41214[[#This Row],[start. č.]]),"-",IF(ISERROR(VLOOKUP(Tabulka41214[[#This Row],[start. č.]],'3. REGISTRACE'!B:F,3,0)),"-",VLOOKUP(Tabulka41214[[#This Row],[start. č.]],'3. REGISTRACE'!B:F,3,0)))</f>
        <v>2012</v>
      </c>
      <c r="F41" s="79" t="str">
        <f>IF(ISBLANK(Tabulka41214[[#This Row],[start. č.]]),"-",IF(Tabulka41214[[#This Row],[příjmení a jméno]]="start. č. nebylo registrováno!","-",IF(VLOOKUP(Tabulka41214[[#This Row],[start. č.]],'3. REGISTRACE'!B:F,4,0)=0,"-",VLOOKUP(Tabulka41214[[#This Row],[start. č.]],'3. REGISTRACE'!B:F,4,0))))</f>
        <v>Ramissio</v>
      </c>
      <c r="G41" s="77" t="str">
        <f>IF(ISBLANK(Tabulka41214[[#This Row],[start. č.]]),"-",IF(Tabulka41214[[#This Row],[příjmení a jméno]]="start. č. nebylo registrováno!","-",IF(VLOOKUP(Tabulka41214[[#This Row],[start. č.]],'3. REGISTRACE'!B:F,5,0)=0,"-",VLOOKUP(Tabulka41214[[#This Row],[start. č.]],'3. REGISTRACE'!B:F,5,0))))</f>
        <v>Z</v>
      </c>
      <c r="H41" s="80">
        <f>IF(OR(Tabulka41214[[#This Row],[pořadí]]="DNF",Tabulka41214[[#This Row],[pořadí]]=" "),"-",TIME(Tabulka41214[[#This Row],[hod]],Tabulka41214[[#This Row],[min]],Tabulka41214[[#This Row],[sek]]))</f>
        <v>5.3240740740740744E-4</v>
      </c>
      <c r="I41" s="77" t="str">
        <f>IF(ISBLANK(Tabulka41214[[#This Row],[start. č.]]),"-",IF(Tabulka41214[[#This Row],[příjmení a jméno]]="start. č. nebylo registrováno!","-",IF(VLOOKUP(Tabulka41214[[#This Row],[start. č.]],'3. REGISTRACE'!B:G,6,0)=0,"-",VLOOKUP(Tabulka41214[[#This Row],[start. č.]],'3. REGISTRACE'!B:G,6,0))))</f>
        <v>Přípravka D</v>
      </c>
      <c r="J41" s="46">
        <v>0</v>
      </c>
      <c r="K41" s="43">
        <v>0</v>
      </c>
      <c r="L41" s="47">
        <v>46</v>
      </c>
      <c r="M41" s="68" t="str">
        <f>IF(AND(ISBLANK(J41),ISBLANK(K41),ISBLANK(L41)),"-",IF(H41&gt;=MAX(H$40:H41),"ok","chyba!!!"))</f>
        <v>ok</v>
      </c>
    </row>
    <row r="42" spans="2:13">
      <c r="B42" s="78">
        <f t="shared" si="1"/>
        <v>3</v>
      </c>
      <c r="C42" s="41">
        <v>91</v>
      </c>
      <c r="D42" s="76" t="str">
        <f>IF(ISBLANK(Tabulka41214[[#This Row],[start. č.]]),"-",IF(ISERROR(VLOOKUP(Tabulka41214[[#This Row],[start. č.]],'3. REGISTRACE'!B:F,2,0)),"start. č. nebylo registrováno!",VLOOKUP(Tabulka41214[[#This Row],[start. č.]],'3. REGISTRACE'!B:F,2,0)))</f>
        <v>Matoušová Jana</v>
      </c>
      <c r="E42" s="77">
        <f>IF(ISBLANK(Tabulka41214[[#This Row],[start. č.]]),"-",IF(ISERROR(VLOOKUP(Tabulka41214[[#This Row],[start. č.]],'3. REGISTRACE'!B:F,3,0)),"-",VLOOKUP(Tabulka41214[[#This Row],[start. č.]],'3. REGISTRACE'!B:F,3,0)))</f>
        <v>2011</v>
      </c>
      <c r="F42" s="79" t="str">
        <f>IF(ISBLANK(Tabulka41214[[#This Row],[start. č.]]),"-",IF(Tabulka41214[[#This Row],[příjmení a jméno]]="start. č. nebylo registrováno!","-",IF(VLOOKUP(Tabulka41214[[#This Row],[start. č.]],'3. REGISTRACE'!B:F,4,0)=0,"-",VLOOKUP(Tabulka41214[[#This Row],[start. č.]],'3. REGISTRACE'!B:F,4,0))))</f>
        <v>Neznašov</v>
      </c>
      <c r="G42" s="77" t="str">
        <f>IF(ISBLANK(Tabulka41214[[#This Row],[start. č.]]),"-",IF(Tabulka41214[[#This Row],[příjmení a jméno]]="start. č. nebylo registrováno!","-",IF(VLOOKUP(Tabulka41214[[#This Row],[start. č.]],'3. REGISTRACE'!B:F,5,0)=0,"-",VLOOKUP(Tabulka41214[[#This Row],[start. č.]],'3. REGISTRACE'!B:F,5,0))))</f>
        <v>Z</v>
      </c>
      <c r="H42" s="80">
        <f>IF(OR(Tabulka41214[[#This Row],[pořadí]]="DNF",Tabulka41214[[#This Row],[pořadí]]=" "),"-",TIME(Tabulka41214[[#This Row],[hod]],Tabulka41214[[#This Row],[min]],Tabulka41214[[#This Row],[sek]]))</f>
        <v>6.018518518518519E-4</v>
      </c>
      <c r="I42" s="77" t="str">
        <f>IF(ISBLANK(Tabulka41214[[#This Row],[start. č.]]),"-",IF(Tabulka41214[[#This Row],[příjmení a jméno]]="start. č. nebylo registrováno!","-",IF(VLOOKUP(Tabulka41214[[#This Row],[start. č.]],'3. REGISTRACE'!B:G,6,0)=0,"-",VLOOKUP(Tabulka41214[[#This Row],[start. č.]],'3. REGISTRACE'!B:G,6,0))))</f>
        <v>Přípravka D</v>
      </c>
      <c r="J42" s="46">
        <v>0</v>
      </c>
      <c r="K42" s="43">
        <v>0</v>
      </c>
      <c r="L42" s="47">
        <v>52</v>
      </c>
      <c r="M42" s="68" t="str">
        <f>IF(AND(ISBLANK(J42),ISBLANK(K42),ISBLANK(L42)),"-",IF(H42&gt;=MAX(H$40:H42),"ok","chyba!!!"))</f>
        <v>ok</v>
      </c>
    </row>
    <row r="43" spans="2:13">
      <c r="B43" s="78">
        <f t="shared" si="1"/>
        <v>4</v>
      </c>
      <c r="C43" s="41">
        <v>14</v>
      </c>
      <c r="D43" s="76" t="str">
        <f>IF(ISBLANK(Tabulka41214[[#This Row],[start. č.]]),"-",IF(ISERROR(VLOOKUP(Tabulka41214[[#This Row],[start. č.]],'3. REGISTRACE'!B:F,2,0)),"start. č. nebylo registrováno!",VLOOKUP(Tabulka41214[[#This Row],[start. č.]],'3. REGISTRACE'!B:F,2,0)))</f>
        <v>Hudáková Maruška</v>
      </c>
      <c r="E43" s="77">
        <f>IF(ISBLANK(Tabulka41214[[#This Row],[start. č.]]),"-",IF(ISERROR(VLOOKUP(Tabulka41214[[#This Row],[start. č.]],'3. REGISTRACE'!B:F,3,0)),"-",VLOOKUP(Tabulka41214[[#This Row],[start. č.]],'3. REGISTRACE'!B:F,3,0)))</f>
        <v>2011</v>
      </c>
      <c r="F43" s="79" t="str">
        <f>IF(ISBLANK(Tabulka41214[[#This Row],[start. č.]]),"-",IF(Tabulka41214[[#This Row],[příjmení a jméno]]="start. č. nebylo registrováno!","-",IF(VLOOKUP(Tabulka41214[[#This Row],[start. č.]],'3. REGISTRACE'!B:F,4,0)=0,"-",VLOOKUP(Tabulka41214[[#This Row],[start. č.]],'3. REGISTRACE'!B:F,4,0))))</f>
        <v>Praha</v>
      </c>
      <c r="G43" s="77" t="str">
        <f>IF(ISBLANK(Tabulka41214[[#This Row],[start. č.]]),"-",IF(Tabulka41214[[#This Row],[příjmení a jméno]]="start. č. nebylo registrováno!","-",IF(VLOOKUP(Tabulka41214[[#This Row],[start. č.]],'3. REGISTRACE'!B:F,5,0)=0,"-",VLOOKUP(Tabulka41214[[#This Row],[start. č.]],'3. REGISTRACE'!B:F,5,0))))</f>
        <v>Z</v>
      </c>
      <c r="H43" s="80">
        <f>IF(OR(Tabulka41214[[#This Row],[pořadí]]="DNF",Tabulka41214[[#This Row],[pořadí]]=" "),"-",TIME(Tabulka41214[[#This Row],[hod]],Tabulka41214[[#This Row],[min]],Tabulka41214[[#This Row],[sek]]))</f>
        <v>6.7129629629629625E-4</v>
      </c>
      <c r="I43" s="77" t="str">
        <f>IF(ISBLANK(Tabulka41214[[#This Row],[start. č.]]),"-",IF(Tabulka41214[[#This Row],[příjmení a jméno]]="start. č. nebylo registrováno!","-",IF(VLOOKUP(Tabulka41214[[#This Row],[start. č.]],'3. REGISTRACE'!B:G,6,0)=0,"-",VLOOKUP(Tabulka41214[[#This Row],[start. č.]],'3. REGISTRACE'!B:G,6,0))))</f>
        <v>Přípravka D</v>
      </c>
      <c r="J43" s="46">
        <v>0</v>
      </c>
      <c r="K43" s="43">
        <v>0</v>
      </c>
      <c r="L43" s="47">
        <v>58</v>
      </c>
      <c r="M43" s="68" t="str">
        <f>IF(AND(ISBLANK(J43),ISBLANK(K43),ISBLANK(L43)),"-",IF(H43&gt;=MAX(H$40:H43),"ok","chyba!!!"))</f>
        <v>ok</v>
      </c>
    </row>
    <row r="44" spans="2:13">
      <c r="B44" s="78">
        <f t="shared" si="1"/>
        <v>5</v>
      </c>
      <c r="C44" s="41">
        <v>51</v>
      </c>
      <c r="D44" s="76" t="str">
        <f>IF(ISBLANK(Tabulka41214[[#This Row],[start. č.]]),"-",IF(ISERROR(VLOOKUP(Tabulka41214[[#This Row],[start. č.]],'3. REGISTRACE'!B:F,2,0)),"start. č. nebylo registrováno!",VLOOKUP(Tabulka41214[[#This Row],[start. č.]],'3. REGISTRACE'!B:F,2,0)))</f>
        <v>Haňurová Natalie</v>
      </c>
      <c r="E44" s="77">
        <f>IF(ISBLANK(Tabulka41214[[#This Row],[start. č.]]),"-",IF(ISERROR(VLOOKUP(Tabulka41214[[#This Row],[start. č.]],'3. REGISTRACE'!B:F,3,0)),"-",VLOOKUP(Tabulka41214[[#This Row],[start. č.]],'3. REGISTRACE'!B:F,3,0)))</f>
        <v>2011</v>
      </c>
      <c r="F44" s="79" t="str">
        <f>IF(ISBLANK(Tabulka41214[[#This Row],[start. č.]]),"-",IF(Tabulka41214[[#This Row],[příjmení a jméno]]="start. č. nebylo registrováno!","-",IF(VLOOKUP(Tabulka41214[[#This Row],[start. č.]],'3. REGISTRACE'!B:F,4,0)=0,"-",VLOOKUP(Tabulka41214[[#This Row],[start. č.]],'3. REGISTRACE'!B:F,4,0))))</f>
        <v>Boršov nad Vltavou</v>
      </c>
      <c r="G44" s="77" t="str">
        <f>IF(ISBLANK(Tabulka41214[[#This Row],[start. č.]]),"-",IF(Tabulka41214[[#This Row],[příjmení a jméno]]="start. č. nebylo registrováno!","-",IF(VLOOKUP(Tabulka41214[[#This Row],[start. č.]],'3. REGISTRACE'!B:F,5,0)=0,"-",VLOOKUP(Tabulka41214[[#This Row],[start. č.]],'3. REGISTRACE'!B:F,5,0))))</f>
        <v>Z</v>
      </c>
      <c r="H44" s="80">
        <f>IF(OR(Tabulka41214[[#This Row],[pořadí]]="DNF",Tabulka41214[[#This Row],[pořadí]]=" "),"-",TIME(Tabulka41214[[#This Row],[hod]],Tabulka41214[[#This Row],[min]],Tabulka41214[[#This Row],[sek]]))</f>
        <v>7.175925925925927E-4</v>
      </c>
      <c r="I44" s="77" t="str">
        <f>IF(ISBLANK(Tabulka41214[[#This Row],[start. č.]]),"-",IF(Tabulka41214[[#This Row],[příjmení a jméno]]="start. č. nebylo registrováno!","-",IF(VLOOKUP(Tabulka41214[[#This Row],[start. č.]],'3. REGISTRACE'!B:G,6,0)=0,"-",VLOOKUP(Tabulka41214[[#This Row],[start. č.]],'3. REGISTRACE'!B:G,6,0))))</f>
        <v>Přípravka D</v>
      </c>
      <c r="J44" s="46">
        <v>0</v>
      </c>
      <c r="K44" s="43">
        <v>1</v>
      </c>
      <c r="L44" s="47">
        <v>2</v>
      </c>
      <c r="M44" s="68" t="str">
        <f>IF(AND(ISBLANK(J44),ISBLANK(K44),ISBLANK(L44)),"-",IF(H44&gt;=MAX(H$40:H44),"ok","chyba!!!"))</f>
        <v>ok</v>
      </c>
    </row>
    <row r="45" spans="2:13">
      <c r="B45" s="94" t="str">
        <f t="shared" si="1"/>
        <v xml:space="preserve"> </v>
      </c>
      <c r="C45" s="69"/>
      <c r="D45" s="95" t="str">
        <f>IF(ISBLANK(Tabulka41214[[#This Row],[start. č.]]),"-",IF(ISERROR(VLOOKUP(Tabulka41214[[#This Row],[start. č.]],'3. REGISTRACE'!B:F,2,0)),"start. č. nebylo registrováno!",VLOOKUP(Tabulka41214[[#This Row],[start. č.]],'3. REGISTRACE'!B:F,2,0)))</f>
        <v>-</v>
      </c>
      <c r="E45" s="96" t="str">
        <f>IF(ISBLANK(Tabulka41214[[#This Row],[start. č.]]),"-",IF(ISERROR(VLOOKUP(Tabulka41214[[#This Row],[start. č.]],'3. REGISTRACE'!B:F,3,0)),"-",VLOOKUP(Tabulka41214[[#This Row],[start. č.]],'3. REGISTRACE'!B:F,3,0)))</f>
        <v>-</v>
      </c>
      <c r="F45" s="97" t="str">
        <f>IF(ISBLANK(Tabulka41214[[#This Row],[start. č.]]),"-",IF(Tabulka41214[[#This Row],[příjmení a jméno]]="start. č. nebylo registrováno!","-",IF(VLOOKUP(Tabulka41214[[#This Row],[start. č.]],'3. REGISTRACE'!B:F,4,0)=0,"-",VLOOKUP(Tabulka41214[[#This Row],[start. č.]],'3. REGISTRACE'!B:F,4,0))))</f>
        <v>-</v>
      </c>
      <c r="G45" s="96" t="str">
        <f>IF(ISBLANK(Tabulka41214[[#This Row],[start. č.]]),"-",IF(Tabulka41214[[#This Row],[příjmení a jméno]]="start. č. nebylo registrováno!","-",IF(VLOOKUP(Tabulka41214[[#This Row],[start. č.]],'3. REGISTRACE'!B:F,5,0)=0,"-",VLOOKUP(Tabulka41214[[#This Row],[start. č.]],'3. REGISTRACE'!B:F,5,0))))</f>
        <v>-</v>
      </c>
      <c r="H45" s="90" t="str">
        <f>IF(OR(Tabulka41214[[#This Row],[pořadí]]="DNF",Tabulka41214[[#This Row],[pořadí]]=" "),"-",TIME(Tabulka41214[[#This Row],[hod]],Tabulka41214[[#This Row],[min]],Tabulka41214[[#This Row],[sek]]))</f>
        <v>-</v>
      </c>
      <c r="I45" s="96" t="str">
        <f>IF(ISBLANK(Tabulka41214[[#This Row],[start. č.]]),"-",IF(Tabulka41214[[#This Row],[příjmení a jméno]]="start. č. nebylo registrováno!","-",IF(VLOOKUP(Tabulka41214[[#This Row],[start. č.]],'3. REGISTRACE'!B:G,6,0)=0,"-",VLOOKUP(Tabulka41214[[#This Row],[start. č.]],'3. REGISTRACE'!B:G,6,0))))</f>
        <v>-</v>
      </c>
      <c r="J45" s="73"/>
      <c r="K45" s="74"/>
      <c r="L45" s="75"/>
      <c r="M45" s="68" t="str">
        <f>IF(AND(ISBLANK(J45),ISBLANK(K45),ISBLANK(L45)),"-",IF(H45&gt;=MAX(H$40:H45),"ok","chyba!!!"))</f>
        <v>-</v>
      </c>
    </row>
    <row r="46" spans="2:13">
      <c r="B46" s="78" t="str">
        <f t="shared" si="1"/>
        <v xml:space="preserve"> </v>
      </c>
      <c r="C46" s="67"/>
      <c r="D46" s="91" t="str">
        <f>IF(ISBLANK(Tabulka41214[[#This Row],[start. č.]]),"-",IF(ISERROR(VLOOKUP(Tabulka41214[[#This Row],[start. č.]],'3. REGISTRACE'!B:F,2,0)),"start. č. nebylo registrováno!",VLOOKUP(Tabulka41214[[#This Row],[start. č.]],'3. REGISTRACE'!B:F,2,0)))</f>
        <v>-</v>
      </c>
      <c r="E46" s="92" t="str">
        <f>IF(ISBLANK(Tabulka41214[[#This Row],[start. č.]]),"-",IF(ISERROR(VLOOKUP(Tabulka41214[[#This Row],[start. č.]],'3. REGISTRACE'!B:F,3,0)),"-",VLOOKUP(Tabulka41214[[#This Row],[start. č.]],'3. REGISTRACE'!B:F,3,0)))</f>
        <v>-</v>
      </c>
      <c r="F46" s="93" t="str">
        <f>IF(ISBLANK(Tabulka41214[[#This Row],[start. č.]]),"-",IF(Tabulka41214[[#This Row],[příjmení a jméno]]="start. č. nebylo registrováno!","-",IF(VLOOKUP(Tabulka41214[[#This Row],[start. č.]],'3. REGISTRACE'!B:F,4,0)=0,"-",VLOOKUP(Tabulka41214[[#This Row],[start. č.]],'3. REGISTRACE'!B:F,4,0))))</f>
        <v>-</v>
      </c>
      <c r="G46" s="92" t="str">
        <f>IF(ISBLANK(Tabulka41214[[#This Row],[start. č.]]),"-",IF(Tabulka41214[[#This Row],[příjmení a jméno]]="start. č. nebylo registrováno!","-",IF(VLOOKUP(Tabulka41214[[#This Row],[start. č.]],'3. REGISTRACE'!B:F,5,0)=0,"-",VLOOKUP(Tabulka41214[[#This Row],[start. č.]],'3. REGISTRACE'!B:F,5,0))))</f>
        <v>-</v>
      </c>
      <c r="H46" s="80" t="str">
        <f>IF(OR(Tabulka41214[[#This Row],[pořadí]]="DNF",Tabulka41214[[#This Row],[pořadí]]=" "),"-",TIME(Tabulka41214[[#This Row],[hod]],Tabulka41214[[#This Row],[min]],Tabulka41214[[#This Row],[sek]]))</f>
        <v>-</v>
      </c>
      <c r="I46" s="92" t="str">
        <f>IF(ISBLANK(Tabulka41214[[#This Row],[start. č.]]),"-",IF(Tabulka41214[[#This Row],[příjmení a jméno]]="start. č. nebylo registrováno!","-",IF(VLOOKUP(Tabulka41214[[#This Row],[start. č.]],'3. REGISTRACE'!B:G,6,0)=0,"-",VLOOKUP(Tabulka41214[[#This Row],[start. č.]],'3. REGISTRACE'!B:G,6,0))))</f>
        <v>-</v>
      </c>
      <c r="J46" s="70"/>
      <c r="K46" s="71"/>
      <c r="L46" s="72"/>
      <c r="M46" s="68" t="str">
        <f>IF(AND(ISBLANK(J46),ISBLANK(K46),ISBLANK(L46)),"-",IF(H46&gt;=MAX(H$40:H46),"ok","chyba!!!"))</f>
        <v>-</v>
      </c>
    </row>
    <row r="47" spans="2:13">
      <c r="B47" s="94" t="str">
        <f t="shared" si="1"/>
        <v xml:space="preserve"> </v>
      </c>
      <c r="C47" s="67"/>
      <c r="D47" s="91" t="str">
        <f>IF(ISBLANK(Tabulka41214[[#This Row],[start. č.]]),"-",IF(ISERROR(VLOOKUP(Tabulka41214[[#This Row],[start. č.]],'3. REGISTRACE'!B:F,2,0)),"start. č. nebylo registrováno!",VLOOKUP(Tabulka41214[[#This Row],[start. č.]],'3. REGISTRACE'!B:F,2,0)))</f>
        <v>-</v>
      </c>
      <c r="E47" s="92" t="str">
        <f>IF(ISBLANK(Tabulka41214[[#This Row],[start. č.]]),"-",IF(ISERROR(VLOOKUP(Tabulka41214[[#This Row],[start. č.]],'3. REGISTRACE'!B:F,3,0)),"-",VLOOKUP(Tabulka41214[[#This Row],[start. č.]],'3. REGISTRACE'!B:F,3,0)))</f>
        <v>-</v>
      </c>
      <c r="F47" s="93" t="str">
        <f>IF(ISBLANK(Tabulka41214[[#This Row],[start. č.]]),"-",IF(Tabulka41214[[#This Row],[příjmení a jméno]]="start. č. nebylo registrováno!","-",IF(VLOOKUP(Tabulka41214[[#This Row],[start. č.]],'3. REGISTRACE'!B:F,4,0)=0,"-",VLOOKUP(Tabulka41214[[#This Row],[start. č.]],'3. REGISTRACE'!B:F,4,0))))</f>
        <v>-</v>
      </c>
      <c r="G47" s="92" t="str">
        <f>IF(ISBLANK(Tabulka41214[[#This Row],[start. č.]]),"-",IF(Tabulka41214[[#This Row],[příjmení a jméno]]="start. č. nebylo registrováno!","-",IF(VLOOKUP(Tabulka41214[[#This Row],[start. č.]],'3. REGISTRACE'!B:F,5,0)=0,"-",VLOOKUP(Tabulka41214[[#This Row],[start. č.]],'3. REGISTRACE'!B:F,5,0))))</f>
        <v>-</v>
      </c>
      <c r="H47" s="80" t="str">
        <f>IF(OR(Tabulka41214[[#This Row],[pořadí]]="DNF",Tabulka41214[[#This Row],[pořadí]]=" "),"-",TIME(Tabulka41214[[#This Row],[hod]],Tabulka41214[[#This Row],[min]],Tabulka41214[[#This Row],[sek]]))</f>
        <v>-</v>
      </c>
      <c r="I47" s="92" t="str">
        <f>IF(ISBLANK(Tabulka41214[[#This Row],[start. č.]]),"-",IF(Tabulka41214[[#This Row],[příjmení a jméno]]="start. č. nebylo registrováno!","-",IF(VLOOKUP(Tabulka41214[[#This Row],[start. č.]],'3. REGISTRACE'!B:G,6,0)=0,"-",VLOOKUP(Tabulka41214[[#This Row],[start. č.]],'3. REGISTRACE'!B:G,6,0))))</f>
        <v>-</v>
      </c>
      <c r="J47" s="70"/>
      <c r="K47" s="71"/>
      <c r="L47" s="72"/>
      <c r="M47" s="68" t="str">
        <f>IF(AND(ISBLANK(J47),ISBLANK(K47),ISBLANK(L47)),"-",IF(H47&gt;=MAX(H$40:H47),"ok","chyba!!!"))</f>
        <v>-</v>
      </c>
    </row>
    <row r="48" spans="2:13">
      <c r="B48" s="78" t="str">
        <f t="shared" si="1"/>
        <v xml:space="preserve"> </v>
      </c>
      <c r="C48" s="67"/>
      <c r="D48" s="91" t="str">
        <f>IF(ISBLANK(Tabulka41214[[#This Row],[start. č.]]),"-",IF(ISERROR(VLOOKUP(Tabulka41214[[#This Row],[start. č.]],'3. REGISTRACE'!B:F,2,0)),"start. č. nebylo registrováno!",VLOOKUP(Tabulka41214[[#This Row],[start. č.]],'3. REGISTRACE'!B:F,2,0)))</f>
        <v>-</v>
      </c>
      <c r="E48" s="92" t="str">
        <f>IF(ISBLANK(Tabulka41214[[#This Row],[start. č.]]),"-",IF(ISERROR(VLOOKUP(Tabulka41214[[#This Row],[start. č.]],'3. REGISTRACE'!B:F,3,0)),"-",VLOOKUP(Tabulka41214[[#This Row],[start. č.]],'3. REGISTRACE'!B:F,3,0)))</f>
        <v>-</v>
      </c>
      <c r="F48" s="93" t="str">
        <f>IF(ISBLANK(Tabulka41214[[#This Row],[start. č.]]),"-",IF(Tabulka41214[[#This Row],[příjmení a jméno]]="start. č. nebylo registrováno!","-",IF(VLOOKUP(Tabulka41214[[#This Row],[start. č.]],'3. REGISTRACE'!B:F,4,0)=0,"-",VLOOKUP(Tabulka41214[[#This Row],[start. č.]],'3. REGISTRACE'!B:F,4,0))))</f>
        <v>-</v>
      </c>
      <c r="G48" s="92" t="str">
        <f>IF(ISBLANK(Tabulka41214[[#This Row],[start. č.]]),"-",IF(Tabulka41214[[#This Row],[příjmení a jméno]]="start. č. nebylo registrováno!","-",IF(VLOOKUP(Tabulka41214[[#This Row],[start. č.]],'3. REGISTRACE'!B:F,5,0)=0,"-",VLOOKUP(Tabulka41214[[#This Row],[start. č.]],'3. REGISTRACE'!B:F,5,0))))</f>
        <v>-</v>
      </c>
      <c r="H48" s="80" t="str">
        <f>IF(OR(Tabulka41214[[#This Row],[pořadí]]="DNF",Tabulka41214[[#This Row],[pořadí]]=" "),"-",TIME(Tabulka41214[[#This Row],[hod]],Tabulka41214[[#This Row],[min]],Tabulka41214[[#This Row],[sek]]))</f>
        <v>-</v>
      </c>
      <c r="I48" s="92" t="str">
        <f>IF(ISBLANK(Tabulka41214[[#This Row],[start. č.]]),"-",IF(Tabulka41214[[#This Row],[příjmení a jméno]]="start. č. nebylo registrováno!","-",IF(VLOOKUP(Tabulka41214[[#This Row],[start. č.]],'3. REGISTRACE'!B:G,6,0)=0,"-",VLOOKUP(Tabulka41214[[#This Row],[start. č.]],'3. REGISTRACE'!B:G,6,0))))</f>
        <v>-</v>
      </c>
      <c r="J48" s="70"/>
      <c r="K48" s="71"/>
      <c r="L48" s="72"/>
      <c r="M48" s="68" t="str">
        <f>IF(AND(ISBLANK(J48),ISBLANK(K48),ISBLANK(L48)),"-",IF(H48&gt;=MAX(H$40:H48),"ok","chyba!!!"))</f>
        <v>-</v>
      </c>
    </row>
    <row r="49" spans="2:13">
      <c r="B49" s="94" t="str">
        <f t="shared" si="1"/>
        <v xml:space="preserve"> </v>
      </c>
      <c r="C49" s="67"/>
      <c r="D49" s="91" t="str">
        <f>IF(ISBLANK(Tabulka41214[[#This Row],[start. č.]]),"-",IF(ISERROR(VLOOKUP(Tabulka41214[[#This Row],[start. č.]],'3. REGISTRACE'!B:F,2,0)),"start. č. nebylo registrováno!",VLOOKUP(Tabulka41214[[#This Row],[start. č.]],'3. REGISTRACE'!B:F,2,0)))</f>
        <v>-</v>
      </c>
      <c r="E49" s="92" t="str">
        <f>IF(ISBLANK(Tabulka41214[[#This Row],[start. č.]]),"-",IF(ISERROR(VLOOKUP(Tabulka41214[[#This Row],[start. č.]],'3. REGISTRACE'!B:F,3,0)),"-",VLOOKUP(Tabulka41214[[#This Row],[start. č.]],'3. REGISTRACE'!B:F,3,0)))</f>
        <v>-</v>
      </c>
      <c r="F49" s="93" t="str">
        <f>IF(ISBLANK(Tabulka41214[[#This Row],[start. č.]]),"-",IF(Tabulka41214[[#This Row],[příjmení a jméno]]="start. č. nebylo registrováno!","-",IF(VLOOKUP(Tabulka41214[[#This Row],[start. č.]],'3. REGISTRACE'!B:F,4,0)=0,"-",VLOOKUP(Tabulka41214[[#This Row],[start. č.]],'3. REGISTRACE'!B:F,4,0))))</f>
        <v>-</v>
      </c>
      <c r="G49" s="92" t="str">
        <f>IF(ISBLANK(Tabulka41214[[#This Row],[start. č.]]),"-",IF(Tabulka41214[[#This Row],[příjmení a jméno]]="start. č. nebylo registrováno!","-",IF(VLOOKUP(Tabulka41214[[#This Row],[start. č.]],'3. REGISTRACE'!B:F,5,0)=0,"-",VLOOKUP(Tabulka41214[[#This Row],[start. č.]],'3. REGISTRACE'!B:F,5,0))))</f>
        <v>-</v>
      </c>
      <c r="H49" s="80" t="str">
        <f>IF(OR(Tabulka41214[[#This Row],[pořadí]]="DNF",Tabulka41214[[#This Row],[pořadí]]=" "),"-",TIME(Tabulka41214[[#This Row],[hod]],Tabulka41214[[#This Row],[min]],Tabulka41214[[#This Row],[sek]]))</f>
        <v>-</v>
      </c>
      <c r="I49" s="92" t="str">
        <f>IF(ISBLANK(Tabulka41214[[#This Row],[start. č.]]),"-",IF(Tabulka41214[[#This Row],[příjmení a jméno]]="start. č. nebylo registrováno!","-",IF(VLOOKUP(Tabulka41214[[#This Row],[start. č.]],'3. REGISTRACE'!B:G,6,0)=0,"-",VLOOKUP(Tabulka41214[[#This Row],[start. č.]],'3. REGISTRACE'!B:G,6,0))))</f>
        <v>-</v>
      </c>
      <c r="J49" s="70"/>
      <c r="K49" s="71"/>
      <c r="L49" s="72"/>
      <c r="M49" s="68" t="str">
        <f>IF(AND(ISBLANK(J49),ISBLANK(K49),ISBLANK(L49)),"-",IF(H49&gt;=MAX(H$40:H49),"ok","chyba!!!"))</f>
        <v>-</v>
      </c>
    </row>
    <row r="50" spans="2:13">
      <c r="B50" s="78" t="str">
        <f t="shared" si="1"/>
        <v xml:space="preserve"> </v>
      </c>
      <c r="C50" s="67"/>
      <c r="D50" s="91" t="str">
        <f>IF(ISBLANK(Tabulka41214[[#This Row],[start. č.]]),"-",IF(ISERROR(VLOOKUP(Tabulka41214[[#This Row],[start. č.]],'3. REGISTRACE'!B:F,2,0)),"start. č. nebylo registrováno!",VLOOKUP(Tabulka41214[[#This Row],[start. č.]],'3. REGISTRACE'!B:F,2,0)))</f>
        <v>-</v>
      </c>
      <c r="E50" s="92" t="str">
        <f>IF(ISBLANK(Tabulka41214[[#This Row],[start. č.]]),"-",IF(ISERROR(VLOOKUP(Tabulka41214[[#This Row],[start. č.]],'3. REGISTRACE'!B:F,3,0)),"-",VLOOKUP(Tabulka41214[[#This Row],[start. č.]],'3. REGISTRACE'!B:F,3,0)))</f>
        <v>-</v>
      </c>
      <c r="F50" s="93" t="str">
        <f>IF(ISBLANK(Tabulka41214[[#This Row],[start. č.]]),"-",IF(Tabulka41214[[#This Row],[příjmení a jméno]]="start. č. nebylo registrováno!","-",IF(VLOOKUP(Tabulka41214[[#This Row],[start. č.]],'3. REGISTRACE'!B:F,4,0)=0,"-",VLOOKUP(Tabulka41214[[#This Row],[start. č.]],'3. REGISTRACE'!B:F,4,0))))</f>
        <v>-</v>
      </c>
      <c r="G50" s="92" t="str">
        <f>IF(ISBLANK(Tabulka41214[[#This Row],[start. č.]]),"-",IF(Tabulka41214[[#This Row],[příjmení a jméno]]="start. č. nebylo registrováno!","-",IF(VLOOKUP(Tabulka41214[[#This Row],[start. č.]],'3. REGISTRACE'!B:F,5,0)=0,"-",VLOOKUP(Tabulka41214[[#This Row],[start. č.]],'3. REGISTRACE'!B:F,5,0))))</f>
        <v>-</v>
      </c>
      <c r="H50" s="80" t="str">
        <f>IF(OR(Tabulka41214[[#This Row],[pořadí]]="DNF",Tabulka41214[[#This Row],[pořadí]]=" "),"-",TIME(Tabulka41214[[#This Row],[hod]],Tabulka41214[[#This Row],[min]],Tabulka41214[[#This Row],[sek]]))</f>
        <v>-</v>
      </c>
      <c r="I50" s="92" t="str">
        <f>IF(ISBLANK(Tabulka41214[[#This Row],[start. č.]]),"-",IF(Tabulka41214[[#This Row],[příjmení a jméno]]="start. č. nebylo registrováno!","-",IF(VLOOKUP(Tabulka41214[[#This Row],[start. č.]],'3. REGISTRACE'!B:G,6,0)=0,"-",VLOOKUP(Tabulka41214[[#This Row],[start. č.]],'3. REGISTRACE'!B:G,6,0))))</f>
        <v>-</v>
      </c>
      <c r="J50" s="70"/>
      <c r="K50" s="71"/>
      <c r="L50" s="72"/>
      <c r="M50" s="68" t="str">
        <f>IF(AND(ISBLANK(J50),ISBLANK(K50),ISBLANK(L50)),"-",IF(H50&gt;=MAX(H$40:H50),"ok","chyba!!!"))</f>
        <v>-</v>
      </c>
    </row>
    <row r="51" spans="2:13">
      <c r="B51" s="94" t="str">
        <f t="shared" si="1"/>
        <v xml:space="preserve"> </v>
      </c>
      <c r="C51" s="67"/>
      <c r="D51" s="91" t="str">
        <f>IF(ISBLANK(Tabulka41214[[#This Row],[start. č.]]),"-",IF(ISERROR(VLOOKUP(Tabulka41214[[#This Row],[start. č.]],'3. REGISTRACE'!B:F,2,0)),"start. č. nebylo registrováno!",VLOOKUP(Tabulka41214[[#This Row],[start. č.]],'3. REGISTRACE'!B:F,2,0)))</f>
        <v>-</v>
      </c>
      <c r="E51" s="92" t="str">
        <f>IF(ISBLANK(Tabulka41214[[#This Row],[start. č.]]),"-",IF(ISERROR(VLOOKUP(Tabulka41214[[#This Row],[start. č.]],'3. REGISTRACE'!B:F,3,0)),"-",VLOOKUP(Tabulka41214[[#This Row],[start. č.]],'3. REGISTRACE'!B:F,3,0)))</f>
        <v>-</v>
      </c>
      <c r="F51" s="93" t="str">
        <f>IF(ISBLANK(Tabulka41214[[#This Row],[start. č.]]),"-",IF(Tabulka41214[[#This Row],[příjmení a jméno]]="start. č. nebylo registrováno!","-",IF(VLOOKUP(Tabulka41214[[#This Row],[start. č.]],'3. REGISTRACE'!B:F,4,0)=0,"-",VLOOKUP(Tabulka41214[[#This Row],[start. č.]],'3. REGISTRACE'!B:F,4,0))))</f>
        <v>-</v>
      </c>
      <c r="G51" s="92" t="str">
        <f>IF(ISBLANK(Tabulka41214[[#This Row],[start. č.]]),"-",IF(Tabulka41214[[#This Row],[příjmení a jméno]]="start. č. nebylo registrováno!","-",IF(VLOOKUP(Tabulka41214[[#This Row],[start. č.]],'3. REGISTRACE'!B:F,5,0)=0,"-",VLOOKUP(Tabulka41214[[#This Row],[start. č.]],'3. REGISTRACE'!B:F,5,0))))</f>
        <v>-</v>
      </c>
      <c r="H51" s="80" t="str">
        <f>IF(OR(Tabulka41214[[#This Row],[pořadí]]="DNF",Tabulka41214[[#This Row],[pořadí]]=" "),"-",TIME(Tabulka41214[[#This Row],[hod]],Tabulka41214[[#This Row],[min]],Tabulka41214[[#This Row],[sek]]))</f>
        <v>-</v>
      </c>
      <c r="I51" s="92" t="str">
        <f>IF(ISBLANK(Tabulka41214[[#This Row],[start. č.]]),"-",IF(Tabulka41214[[#This Row],[příjmení a jméno]]="start. č. nebylo registrováno!","-",IF(VLOOKUP(Tabulka41214[[#This Row],[start. č.]],'3. REGISTRACE'!B:G,6,0)=0,"-",VLOOKUP(Tabulka41214[[#This Row],[start. č.]],'3. REGISTRACE'!B:G,6,0))))</f>
        <v>-</v>
      </c>
      <c r="J51" s="70"/>
      <c r="K51" s="71"/>
      <c r="L51" s="72"/>
      <c r="M51" s="68" t="str">
        <f>IF(AND(ISBLANK(J51),ISBLANK(K51),ISBLANK(L51)),"-",IF(H51&gt;=MAX(H$40:H51),"ok","chyba!!!"))</f>
        <v>-</v>
      </c>
    </row>
    <row r="52" spans="2:13">
      <c r="B52" s="78" t="str">
        <f t="shared" si="1"/>
        <v xml:space="preserve"> </v>
      </c>
      <c r="C52" s="67"/>
      <c r="D52" s="91" t="str">
        <f>IF(ISBLANK(Tabulka41214[[#This Row],[start. č.]]),"-",IF(ISERROR(VLOOKUP(Tabulka41214[[#This Row],[start. č.]],'3. REGISTRACE'!B:F,2,0)),"start. č. nebylo registrováno!",VLOOKUP(Tabulka41214[[#This Row],[start. č.]],'3. REGISTRACE'!B:F,2,0)))</f>
        <v>-</v>
      </c>
      <c r="E52" s="92" t="str">
        <f>IF(ISBLANK(Tabulka41214[[#This Row],[start. č.]]),"-",IF(ISERROR(VLOOKUP(Tabulka41214[[#This Row],[start. č.]],'3. REGISTRACE'!B:F,3,0)),"-",VLOOKUP(Tabulka41214[[#This Row],[start. č.]],'3. REGISTRACE'!B:F,3,0)))</f>
        <v>-</v>
      </c>
      <c r="F52" s="93" t="str">
        <f>IF(ISBLANK(Tabulka41214[[#This Row],[start. č.]]),"-",IF(Tabulka41214[[#This Row],[příjmení a jméno]]="start. č. nebylo registrováno!","-",IF(VLOOKUP(Tabulka41214[[#This Row],[start. č.]],'3. REGISTRACE'!B:F,4,0)=0,"-",VLOOKUP(Tabulka41214[[#This Row],[start. č.]],'3. REGISTRACE'!B:F,4,0))))</f>
        <v>-</v>
      </c>
      <c r="G52" s="92" t="str">
        <f>IF(ISBLANK(Tabulka41214[[#This Row],[start. č.]]),"-",IF(Tabulka41214[[#This Row],[příjmení a jméno]]="start. č. nebylo registrováno!","-",IF(VLOOKUP(Tabulka41214[[#This Row],[start. č.]],'3. REGISTRACE'!B:F,5,0)=0,"-",VLOOKUP(Tabulka41214[[#This Row],[start. č.]],'3. REGISTRACE'!B:F,5,0))))</f>
        <v>-</v>
      </c>
      <c r="H52" s="80" t="str">
        <f>IF(OR(Tabulka41214[[#This Row],[pořadí]]="DNF",Tabulka41214[[#This Row],[pořadí]]=" "),"-",TIME(Tabulka41214[[#This Row],[hod]],Tabulka41214[[#This Row],[min]],Tabulka41214[[#This Row],[sek]]))</f>
        <v>-</v>
      </c>
      <c r="I52" s="92" t="str">
        <f>IF(ISBLANK(Tabulka41214[[#This Row],[start. č.]]),"-",IF(Tabulka41214[[#This Row],[příjmení a jméno]]="start. č. nebylo registrováno!","-",IF(VLOOKUP(Tabulka41214[[#This Row],[start. č.]],'3. REGISTRACE'!B:G,6,0)=0,"-",VLOOKUP(Tabulka41214[[#This Row],[start. č.]],'3. REGISTRACE'!B:G,6,0))))</f>
        <v>-</v>
      </c>
      <c r="J52" s="70"/>
      <c r="K52" s="71"/>
      <c r="L52" s="72"/>
      <c r="M52" s="68" t="str">
        <f>IF(AND(ISBLANK(J52),ISBLANK(K52),ISBLANK(L52)),"-",IF(H52&gt;=MAX(H$40:H52),"ok","chyba!!!"))</f>
        <v>-</v>
      </c>
    </row>
    <row r="53" spans="2:13">
      <c r="B53" s="94" t="str">
        <f t="shared" si="1"/>
        <v xml:space="preserve"> </v>
      </c>
      <c r="C53" s="67"/>
      <c r="D53" s="91" t="str">
        <f>IF(ISBLANK(Tabulka41214[[#This Row],[start. č.]]),"-",IF(ISERROR(VLOOKUP(Tabulka41214[[#This Row],[start. č.]],'3. REGISTRACE'!B:F,2,0)),"start. č. nebylo registrováno!",VLOOKUP(Tabulka41214[[#This Row],[start. č.]],'3. REGISTRACE'!B:F,2,0)))</f>
        <v>-</v>
      </c>
      <c r="E53" s="92" t="str">
        <f>IF(ISBLANK(Tabulka41214[[#This Row],[start. č.]]),"-",IF(ISERROR(VLOOKUP(Tabulka41214[[#This Row],[start. č.]],'3. REGISTRACE'!B:F,3,0)),"-",VLOOKUP(Tabulka41214[[#This Row],[start. č.]],'3. REGISTRACE'!B:F,3,0)))</f>
        <v>-</v>
      </c>
      <c r="F53" s="93" t="str">
        <f>IF(ISBLANK(Tabulka41214[[#This Row],[start. č.]]),"-",IF(Tabulka41214[[#This Row],[příjmení a jméno]]="start. č. nebylo registrováno!","-",IF(VLOOKUP(Tabulka41214[[#This Row],[start. č.]],'3. REGISTRACE'!B:F,4,0)=0,"-",VLOOKUP(Tabulka41214[[#This Row],[start. č.]],'3. REGISTRACE'!B:F,4,0))))</f>
        <v>-</v>
      </c>
      <c r="G53" s="92" t="str">
        <f>IF(ISBLANK(Tabulka41214[[#This Row],[start. č.]]),"-",IF(Tabulka41214[[#This Row],[příjmení a jméno]]="start. č. nebylo registrováno!","-",IF(VLOOKUP(Tabulka41214[[#This Row],[start. č.]],'3. REGISTRACE'!B:F,5,0)=0,"-",VLOOKUP(Tabulka41214[[#This Row],[start. č.]],'3. REGISTRACE'!B:F,5,0))))</f>
        <v>-</v>
      </c>
      <c r="H53" s="80" t="str">
        <f>IF(OR(Tabulka41214[[#This Row],[pořadí]]="DNF",Tabulka41214[[#This Row],[pořadí]]=" "),"-",TIME(Tabulka41214[[#This Row],[hod]],Tabulka41214[[#This Row],[min]],Tabulka41214[[#This Row],[sek]]))</f>
        <v>-</v>
      </c>
      <c r="I53" s="92" t="str">
        <f>IF(ISBLANK(Tabulka41214[[#This Row],[start. č.]]),"-",IF(Tabulka41214[[#This Row],[příjmení a jméno]]="start. č. nebylo registrováno!","-",IF(VLOOKUP(Tabulka41214[[#This Row],[start. č.]],'3. REGISTRACE'!B:G,6,0)=0,"-",VLOOKUP(Tabulka41214[[#This Row],[start. č.]],'3. REGISTRACE'!B:G,6,0))))</f>
        <v>-</v>
      </c>
      <c r="J53" s="70"/>
      <c r="K53" s="71"/>
      <c r="L53" s="72"/>
      <c r="M53" s="68" t="str">
        <f>IF(AND(ISBLANK(J53),ISBLANK(K53),ISBLANK(L53)),"-",IF(H53&gt;=MAX(H$40:H53),"ok","chyba!!!"))</f>
        <v>-</v>
      </c>
    </row>
    <row r="54" spans="2:13">
      <c r="B54" s="78" t="str">
        <f t="shared" si="1"/>
        <v xml:space="preserve"> </v>
      </c>
      <c r="C54" s="67"/>
      <c r="D54" s="91" t="str">
        <f>IF(ISBLANK(Tabulka41214[[#This Row],[start. č.]]),"-",IF(ISERROR(VLOOKUP(Tabulka41214[[#This Row],[start. č.]],'3. REGISTRACE'!B:F,2,0)),"start. č. nebylo registrováno!",VLOOKUP(Tabulka41214[[#This Row],[start. č.]],'3. REGISTRACE'!B:F,2,0)))</f>
        <v>-</v>
      </c>
      <c r="E54" s="92" t="str">
        <f>IF(ISBLANK(Tabulka41214[[#This Row],[start. č.]]),"-",IF(ISERROR(VLOOKUP(Tabulka41214[[#This Row],[start. č.]],'3. REGISTRACE'!B:F,3,0)),"-",VLOOKUP(Tabulka41214[[#This Row],[start. č.]],'3. REGISTRACE'!B:F,3,0)))</f>
        <v>-</v>
      </c>
      <c r="F54" s="93" t="str">
        <f>IF(ISBLANK(Tabulka41214[[#This Row],[start. č.]]),"-",IF(Tabulka41214[[#This Row],[příjmení a jméno]]="start. č. nebylo registrováno!","-",IF(VLOOKUP(Tabulka41214[[#This Row],[start. č.]],'3. REGISTRACE'!B:F,4,0)=0,"-",VLOOKUP(Tabulka41214[[#This Row],[start. č.]],'3. REGISTRACE'!B:F,4,0))))</f>
        <v>-</v>
      </c>
      <c r="G54" s="92" t="str">
        <f>IF(ISBLANK(Tabulka41214[[#This Row],[start. č.]]),"-",IF(Tabulka41214[[#This Row],[příjmení a jméno]]="start. č. nebylo registrováno!","-",IF(VLOOKUP(Tabulka41214[[#This Row],[start. č.]],'3. REGISTRACE'!B:F,5,0)=0,"-",VLOOKUP(Tabulka41214[[#This Row],[start. č.]],'3. REGISTRACE'!B:F,5,0))))</f>
        <v>-</v>
      </c>
      <c r="H54" s="80" t="str">
        <f>IF(OR(Tabulka41214[[#This Row],[pořadí]]="DNF",Tabulka41214[[#This Row],[pořadí]]=" "),"-",TIME(Tabulka41214[[#This Row],[hod]],Tabulka41214[[#This Row],[min]],Tabulka41214[[#This Row],[sek]]))</f>
        <v>-</v>
      </c>
      <c r="I54" s="92" t="str">
        <f>IF(ISBLANK(Tabulka41214[[#This Row],[start. č.]]),"-",IF(Tabulka41214[[#This Row],[příjmení a jméno]]="start. č. nebylo registrováno!","-",IF(VLOOKUP(Tabulka41214[[#This Row],[start. č.]],'3. REGISTRACE'!B:G,6,0)=0,"-",VLOOKUP(Tabulka41214[[#This Row],[start. č.]],'3. REGISTRACE'!B:G,6,0))))</f>
        <v>-</v>
      </c>
      <c r="J54" s="70"/>
      <c r="K54" s="71"/>
      <c r="L54" s="72"/>
      <c r="M54" s="68" t="str">
        <f>IF(AND(ISBLANK(J54),ISBLANK(K54),ISBLANK(L54)),"-",IF(H54&gt;=MAX(H$40:H54),"ok","chyba!!!"))</f>
        <v>-</v>
      </c>
    </row>
    <row r="55" spans="2:13">
      <c r="B55" s="94" t="str">
        <f t="shared" si="1"/>
        <v xml:space="preserve"> </v>
      </c>
      <c r="C55" s="67"/>
      <c r="D55" s="91" t="str">
        <f>IF(ISBLANK(Tabulka41214[[#This Row],[start. č.]]),"-",IF(ISERROR(VLOOKUP(Tabulka41214[[#This Row],[start. č.]],'3. REGISTRACE'!B:F,2,0)),"start. č. nebylo registrováno!",VLOOKUP(Tabulka41214[[#This Row],[start. č.]],'3. REGISTRACE'!B:F,2,0)))</f>
        <v>-</v>
      </c>
      <c r="E55" s="92" t="str">
        <f>IF(ISBLANK(Tabulka41214[[#This Row],[start. č.]]),"-",IF(ISERROR(VLOOKUP(Tabulka41214[[#This Row],[start. č.]],'3. REGISTRACE'!B:F,3,0)),"-",VLOOKUP(Tabulka41214[[#This Row],[start. č.]],'3. REGISTRACE'!B:F,3,0)))</f>
        <v>-</v>
      </c>
      <c r="F55" s="93" t="str">
        <f>IF(ISBLANK(Tabulka41214[[#This Row],[start. č.]]),"-",IF(Tabulka41214[[#This Row],[příjmení a jméno]]="start. č. nebylo registrováno!","-",IF(VLOOKUP(Tabulka41214[[#This Row],[start. č.]],'3. REGISTRACE'!B:F,4,0)=0,"-",VLOOKUP(Tabulka41214[[#This Row],[start. č.]],'3. REGISTRACE'!B:F,4,0))))</f>
        <v>-</v>
      </c>
      <c r="G55" s="92" t="str">
        <f>IF(ISBLANK(Tabulka41214[[#This Row],[start. č.]]),"-",IF(Tabulka41214[[#This Row],[příjmení a jméno]]="start. č. nebylo registrováno!","-",IF(VLOOKUP(Tabulka41214[[#This Row],[start. č.]],'3. REGISTRACE'!B:F,5,0)=0,"-",VLOOKUP(Tabulka41214[[#This Row],[start. č.]],'3. REGISTRACE'!B:F,5,0))))</f>
        <v>-</v>
      </c>
      <c r="H55" s="80" t="str">
        <f>IF(OR(Tabulka41214[[#This Row],[pořadí]]="DNF",Tabulka41214[[#This Row],[pořadí]]=" "),"-",TIME(Tabulka41214[[#This Row],[hod]],Tabulka41214[[#This Row],[min]],Tabulka41214[[#This Row],[sek]]))</f>
        <v>-</v>
      </c>
      <c r="I55" s="92" t="str">
        <f>IF(ISBLANK(Tabulka41214[[#This Row],[start. č.]]),"-",IF(Tabulka41214[[#This Row],[příjmení a jméno]]="start. č. nebylo registrováno!","-",IF(VLOOKUP(Tabulka41214[[#This Row],[start. č.]],'3. REGISTRACE'!B:G,6,0)=0,"-",VLOOKUP(Tabulka41214[[#This Row],[start. č.]],'3. REGISTRACE'!B:G,6,0))))</f>
        <v>-</v>
      </c>
      <c r="J55" s="70"/>
      <c r="K55" s="71"/>
      <c r="L55" s="72"/>
      <c r="M55" s="68" t="str">
        <f>IF(AND(ISBLANK(J55),ISBLANK(K55),ISBLANK(L55)),"-",IF(H55&gt;=MAX(H$40:H55),"ok","chyba!!!"))</f>
        <v>-</v>
      </c>
    </row>
    <row r="56" spans="2:13">
      <c r="B56" s="78" t="str">
        <f t="shared" si="1"/>
        <v xml:space="preserve"> </v>
      </c>
      <c r="C56" s="67"/>
      <c r="D56" s="91" t="str">
        <f>IF(ISBLANK(Tabulka41214[[#This Row],[start. č.]]),"-",IF(ISERROR(VLOOKUP(Tabulka41214[[#This Row],[start. č.]],'3. REGISTRACE'!B:F,2,0)),"start. č. nebylo registrováno!",VLOOKUP(Tabulka41214[[#This Row],[start. č.]],'3. REGISTRACE'!B:F,2,0)))</f>
        <v>-</v>
      </c>
      <c r="E56" s="92" t="str">
        <f>IF(ISBLANK(Tabulka41214[[#This Row],[start. č.]]),"-",IF(ISERROR(VLOOKUP(Tabulka41214[[#This Row],[start. č.]],'3. REGISTRACE'!B:F,3,0)),"-",VLOOKUP(Tabulka41214[[#This Row],[start. č.]],'3. REGISTRACE'!B:F,3,0)))</f>
        <v>-</v>
      </c>
      <c r="F56" s="93" t="str">
        <f>IF(ISBLANK(Tabulka41214[[#This Row],[start. č.]]),"-",IF(Tabulka41214[[#This Row],[příjmení a jméno]]="start. č. nebylo registrováno!","-",IF(VLOOKUP(Tabulka41214[[#This Row],[start. č.]],'3. REGISTRACE'!B:F,4,0)=0,"-",VLOOKUP(Tabulka41214[[#This Row],[start. č.]],'3. REGISTRACE'!B:F,4,0))))</f>
        <v>-</v>
      </c>
      <c r="G56" s="92" t="str">
        <f>IF(ISBLANK(Tabulka41214[[#This Row],[start. č.]]),"-",IF(Tabulka41214[[#This Row],[příjmení a jméno]]="start. č. nebylo registrováno!","-",IF(VLOOKUP(Tabulka41214[[#This Row],[start. č.]],'3. REGISTRACE'!B:F,5,0)=0,"-",VLOOKUP(Tabulka41214[[#This Row],[start. č.]],'3. REGISTRACE'!B:F,5,0))))</f>
        <v>-</v>
      </c>
      <c r="H56" s="80" t="str">
        <f>IF(OR(Tabulka41214[[#This Row],[pořadí]]="DNF",Tabulka41214[[#This Row],[pořadí]]=" "),"-",TIME(Tabulka41214[[#This Row],[hod]],Tabulka41214[[#This Row],[min]],Tabulka41214[[#This Row],[sek]]))</f>
        <v>-</v>
      </c>
      <c r="I56" s="92" t="str">
        <f>IF(ISBLANK(Tabulka41214[[#This Row],[start. č.]]),"-",IF(Tabulka41214[[#This Row],[příjmení a jméno]]="start. č. nebylo registrováno!","-",IF(VLOOKUP(Tabulka41214[[#This Row],[start. č.]],'3. REGISTRACE'!B:G,6,0)=0,"-",VLOOKUP(Tabulka41214[[#This Row],[start. č.]],'3. REGISTRACE'!B:G,6,0))))</f>
        <v>-</v>
      </c>
      <c r="J56" s="70"/>
      <c r="K56" s="71"/>
      <c r="L56" s="72"/>
      <c r="M56" s="68" t="str">
        <f>IF(AND(ISBLANK(J56),ISBLANK(K56),ISBLANK(L56)),"-",IF(H56&gt;=MAX(H$40:H56),"ok","chyba!!!"))</f>
        <v>-</v>
      </c>
    </row>
    <row r="57" spans="2:13">
      <c r="B57" s="94" t="str">
        <f t="shared" si="1"/>
        <v xml:space="preserve"> </v>
      </c>
      <c r="C57" s="67"/>
      <c r="D57" s="91" t="str">
        <f>IF(ISBLANK(Tabulka41214[[#This Row],[start. č.]]),"-",IF(ISERROR(VLOOKUP(Tabulka41214[[#This Row],[start. č.]],'3. REGISTRACE'!B:F,2,0)),"start. č. nebylo registrováno!",VLOOKUP(Tabulka41214[[#This Row],[start. č.]],'3. REGISTRACE'!B:F,2,0)))</f>
        <v>-</v>
      </c>
      <c r="E57" s="92" t="str">
        <f>IF(ISBLANK(Tabulka41214[[#This Row],[start. č.]]),"-",IF(ISERROR(VLOOKUP(Tabulka41214[[#This Row],[start. č.]],'3. REGISTRACE'!B:F,3,0)),"-",VLOOKUP(Tabulka41214[[#This Row],[start. č.]],'3. REGISTRACE'!B:F,3,0)))</f>
        <v>-</v>
      </c>
      <c r="F57" s="93" t="str">
        <f>IF(ISBLANK(Tabulka41214[[#This Row],[start. č.]]),"-",IF(Tabulka41214[[#This Row],[příjmení a jméno]]="start. č. nebylo registrováno!","-",IF(VLOOKUP(Tabulka41214[[#This Row],[start. č.]],'3. REGISTRACE'!B:F,4,0)=0,"-",VLOOKUP(Tabulka41214[[#This Row],[start. č.]],'3. REGISTRACE'!B:F,4,0))))</f>
        <v>-</v>
      </c>
      <c r="G57" s="92" t="str">
        <f>IF(ISBLANK(Tabulka41214[[#This Row],[start. č.]]),"-",IF(Tabulka41214[[#This Row],[příjmení a jméno]]="start. č. nebylo registrováno!","-",IF(VLOOKUP(Tabulka41214[[#This Row],[start. č.]],'3. REGISTRACE'!B:F,5,0)=0,"-",VLOOKUP(Tabulka41214[[#This Row],[start. č.]],'3. REGISTRACE'!B:F,5,0))))</f>
        <v>-</v>
      </c>
      <c r="H57" s="80" t="str">
        <f>IF(OR(Tabulka41214[[#This Row],[pořadí]]="DNF",Tabulka41214[[#This Row],[pořadí]]=" "),"-",TIME(Tabulka41214[[#This Row],[hod]],Tabulka41214[[#This Row],[min]],Tabulka41214[[#This Row],[sek]]))</f>
        <v>-</v>
      </c>
      <c r="I57" s="92" t="str">
        <f>IF(ISBLANK(Tabulka41214[[#This Row],[start. č.]]),"-",IF(Tabulka41214[[#This Row],[příjmení a jméno]]="start. č. nebylo registrováno!","-",IF(VLOOKUP(Tabulka41214[[#This Row],[start. č.]],'3. REGISTRACE'!B:G,6,0)=0,"-",VLOOKUP(Tabulka41214[[#This Row],[start. č.]],'3. REGISTRACE'!B:G,6,0))))</f>
        <v>-</v>
      </c>
      <c r="J57" s="70"/>
      <c r="K57" s="71"/>
      <c r="L57" s="72"/>
      <c r="M57" s="68" t="str">
        <f>IF(AND(ISBLANK(J57),ISBLANK(K57),ISBLANK(L57)),"-",IF(H57&gt;=MAX(H$40:H57),"ok","chyba!!!"))</f>
        <v>-</v>
      </c>
    </row>
    <row r="58" spans="2:13">
      <c r="B58" s="78" t="str">
        <f t="shared" si="1"/>
        <v xml:space="preserve"> </v>
      </c>
      <c r="C58" s="67"/>
      <c r="D58" s="91" t="str">
        <f>IF(ISBLANK(Tabulka41214[[#This Row],[start. č.]]),"-",IF(ISERROR(VLOOKUP(Tabulka41214[[#This Row],[start. č.]],'3. REGISTRACE'!B:F,2,0)),"start. č. nebylo registrováno!",VLOOKUP(Tabulka41214[[#This Row],[start. č.]],'3. REGISTRACE'!B:F,2,0)))</f>
        <v>-</v>
      </c>
      <c r="E58" s="92" t="str">
        <f>IF(ISBLANK(Tabulka41214[[#This Row],[start. č.]]),"-",IF(ISERROR(VLOOKUP(Tabulka41214[[#This Row],[start. č.]],'3. REGISTRACE'!B:F,3,0)),"-",VLOOKUP(Tabulka41214[[#This Row],[start. č.]],'3. REGISTRACE'!B:F,3,0)))</f>
        <v>-</v>
      </c>
      <c r="F58" s="93" t="str">
        <f>IF(ISBLANK(Tabulka41214[[#This Row],[start. č.]]),"-",IF(Tabulka41214[[#This Row],[příjmení a jméno]]="start. č. nebylo registrováno!","-",IF(VLOOKUP(Tabulka41214[[#This Row],[start. č.]],'3. REGISTRACE'!B:F,4,0)=0,"-",VLOOKUP(Tabulka41214[[#This Row],[start. č.]],'3. REGISTRACE'!B:F,4,0))))</f>
        <v>-</v>
      </c>
      <c r="G58" s="92" t="str">
        <f>IF(ISBLANK(Tabulka41214[[#This Row],[start. č.]]),"-",IF(Tabulka41214[[#This Row],[příjmení a jméno]]="start. č. nebylo registrováno!","-",IF(VLOOKUP(Tabulka41214[[#This Row],[start. č.]],'3. REGISTRACE'!B:F,5,0)=0,"-",VLOOKUP(Tabulka41214[[#This Row],[start. č.]],'3. REGISTRACE'!B:F,5,0))))</f>
        <v>-</v>
      </c>
      <c r="H58" s="80" t="str">
        <f>IF(OR(Tabulka41214[[#This Row],[pořadí]]="DNF",Tabulka41214[[#This Row],[pořadí]]=" "),"-",TIME(Tabulka41214[[#This Row],[hod]],Tabulka41214[[#This Row],[min]],Tabulka41214[[#This Row],[sek]]))</f>
        <v>-</v>
      </c>
      <c r="I58" s="92" t="str">
        <f>IF(ISBLANK(Tabulka41214[[#This Row],[start. č.]]),"-",IF(Tabulka41214[[#This Row],[příjmení a jméno]]="start. č. nebylo registrováno!","-",IF(VLOOKUP(Tabulka41214[[#This Row],[start. č.]],'3. REGISTRACE'!B:G,6,0)=0,"-",VLOOKUP(Tabulka41214[[#This Row],[start. č.]],'3. REGISTRACE'!B:G,6,0))))</f>
        <v>-</v>
      </c>
      <c r="J58" s="70"/>
      <c r="K58" s="71"/>
      <c r="L58" s="72"/>
      <c r="M58" s="68" t="str">
        <f>IF(AND(ISBLANK(J58),ISBLANK(K58),ISBLANK(L58)),"-",IF(H58&gt;=MAX(H$40:H58),"ok","chyba!!!"))</f>
        <v>-</v>
      </c>
    </row>
    <row r="59" spans="2:13">
      <c r="B59" s="94" t="str">
        <f t="shared" si="1"/>
        <v xml:space="preserve"> </v>
      </c>
      <c r="C59" s="67"/>
      <c r="D59" s="91" t="str">
        <f>IF(ISBLANK(Tabulka41214[[#This Row],[start. č.]]),"-",IF(ISERROR(VLOOKUP(Tabulka41214[[#This Row],[start. č.]],'3. REGISTRACE'!B:F,2,0)),"start. č. nebylo registrováno!",VLOOKUP(Tabulka41214[[#This Row],[start. č.]],'3. REGISTRACE'!B:F,2,0)))</f>
        <v>-</v>
      </c>
      <c r="E59" s="92" t="str">
        <f>IF(ISBLANK(Tabulka41214[[#This Row],[start. č.]]),"-",IF(ISERROR(VLOOKUP(Tabulka41214[[#This Row],[start. č.]],'3. REGISTRACE'!B:F,3,0)),"-",VLOOKUP(Tabulka41214[[#This Row],[start. č.]],'3. REGISTRACE'!B:F,3,0)))</f>
        <v>-</v>
      </c>
      <c r="F59" s="93" t="str">
        <f>IF(ISBLANK(Tabulka41214[[#This Row],[start. č.]]),"-",IF(Tabulka41214[[#This Row],[příjmení a jméno]]="start. č. nebylo registrováno!","-",IF(VLOOKUP(Tabulka41214[[#This Row],[start. č.]],'3. REGISTRACE'!B:F,4,0)=0,"-",VLOOKUP(Tabulka41214[[#This Row],[start. č.]],'3. REGISTRACE'!B:F,4,0))))</f>
        <v>-</v>
      </c>
      <c r="G59" s="92" t="str">
        <f>IF(ISBLANK(Tabulka41214[[#This Row],[start. č.]]),"-",IF(Tabulka41214[[#This Row],[příjmení a jméno]]="start. č. nebylo registrováno!","-",IF(VLOOKUP(Tabulka41214[[#This Row],[start. č.]],'3. REGISTRACE'!B:F,5,0)=0,"-",VLOOKUP(Tabulka41214[[#This Row],[start. č.]],'3. REGISTRACE'!B:F,5,0))))</f>
        <v>-</v>
      </c>
      <c r="H59" s="80" t="str">
        <f>IF(OR(Tabulka41214[[#This Row],[pořadí]]="DNF",Tabulka41214[[#This Row],[pořadí]]=" "),"-",TIME(Tabulka41214[[#This Row],[hod]],Tabulka41214[[#This Row],[min]],Tabulka41214[[#This Row],[sek]]))</f>
        <v>-</v>
      </c>
      <c r="I59" s="92" t="str">
        <f>IF(ISBLANK(Tabulka41214[[#This Row],[start. č.]]),"-",IF(Tabulka41214[[#This Row],[příjmení a jméno]]="start. č. nebylo registrováno!","-",IF(VLOOKUP(Tabulka41214[[#This Row],[start. č.]],'3. REGISTRACE'!B:G,6,0)=0,"-",VLOOKUP(Tabulka41214[[#This Row],[start. č.]],'3. REGISTRACE'!B:G,6,0))))</f>
        <v>-</v>
      </c>
      <c r="J59" s="70"/>
      <c r="K59" s="71"/>
      <c r="L59" s="72"/>
      <c r="M59" s="68" t="str">
        <f>IF(AND(ISBLANK(J59),ISBLANK(K59),ISBLANK(L59)),"-",IF(H59&gt;=MAX(H$40:H59),"ok","chyba!!!"))</f>
        <v>-</v>
      </c>
    </row>
    <row r="60" spans="2:13">
      <c r="B60" s="78" t="str">
        <f t="shared" si="1"/>
        <v xml:space="preserve"> </v>
      </c>
      <c r="C60" s="67"/>
      <c r="D60" s="91" t="str">
        <f>IF(ISBLANK(Tabulka41214[[#This Row],[start. č.]]),"-",IF(ISERROR(VLOOKUP(Tabulka41214[[#This Row],[start. č.]],'3. REGISTRACE'!B:F,2,0)),"start. č. nebylo registrováno!",VLOOKUP(Tabulka41214[[#This Row],[start. č.]],'3. REGISTRACE'!B:F,2,0)))</f>
        <v>-</v>
      </c>
      <c r="E60" s="92" t="str">
        <f>IF(ISBLANK(Tabulka41214[[#This Row],[start. č.]]),"-",IF(ISERROR(VLOOKUP(Tabulka41214[[#This Row],[start. č.]],'3. REGISTRACE'!B:F,3,0)),"-",VLOOKUP(Tabulka41214[[#This Row],[start. č.]],'3. REGISTRACE'!B:F,3,0)))</f>
        <v>-</v>
      </c>
      <c r="F60" s="93" t="str">
        <f>IF(ISBLANK(Tabulka41214[[#This Row],[start. č.]]),"-",IF(Tabulka41214[[#This Row],[příjmení a jméno]]="start. č. nebylo registrováno!","-",IF(VLOOKUP(Tabulka41214[[#This Row],[start. č.]],'3. REGISTRACE'!B:F,4,0)=0,"-",VLOOKUP(Tabulka41214[[#This Row],[start. č.]],'3. REGISTRACE'!B:F,4,0))))</f>
        <v>-</v>
      </c>
      <c r="G60" s="92" t="str">
        <f>IF(ISBLANK(Tabulka41214[[#This Row],[start. č.]]),"-",IF(Tabulka41214[[#This Row],[příjmení a jméno]]="start. č. nebylo registrováno!","-",IF(VLOOKUP(Tabulka41214[[#This Row],[start. č.]],'3. REGISTRACE'!B:F,5,0)=0,"-",VLOOKUP(Tabulka41214[[#This Row],[start. č.]],'3. REGISTRACE'!B:F,5,0))))</f>
        <v>-</v>
      </c>
      <c r="H60" s="80" t="str">
        <f>IF(OR(Tabulka41214[[#This Row],[pořadí]]="DNF",Tabulka41214[[#This Row],[pořadí]]=" "),"-",TIME(Tabulka41214[[#This Row],[hod]],Tabulka41214[[#This Row],[min]],Tabulka41214[[#This Row],[sek]]))</f>
        <v>-</v>
      </c>
      <c r="I60" s="92" t="str">
        <f>IF(ISBLANK(Tabulka41214[[#This Row],[start. č.]]),"-",IF(Tabulka41214[[#This Row],[příjmení a jméno]]="start. č. nebylo registrováno!","-",IF(VLOOKUP(Tabulka41214[[#This Row],[start. č.]],'3. REGISTRACE'!B:G,6,0)=0,"-",VLOOKUP(Tabulka41214[[#This Row],[start. č.]],'3. REGISTRACE'!B:G,6,0))))</f>
        <v>-</v>
      </c>
      <c r="J60" s="70"/>
      <c r="K60" s="71"/>
      <c r="L60" s="72"/>
      <c r="M60" s="68" t="str">
        <f>IF(AND(ISBLANK(J60),ISBLANK(K60),ISBLANK(L60)),"-",IF(H60&gt;=MAX(H$40:H60),"ok","chyba!!!"))</f>
        <v>-</v>
      </c>
    </row>
    <row r="61" spans="2:13">
      <c r="B61" s="94" t="str">
        <f t="shared" si="1"/>
        <v xml:space="preserve"> </v>
      </c>
      <c r="C61" s="67"/>
      <c r="D61" s="91" t="str">
        <f>IF(ISBLANK(Tabulka41214[[#This Row],[start. č.]]),"-",IF(ISERROR(VLOOKUP(Tabulka41214[[#This Row],[start. č.]],'3. REGISTRACE'!B:F,2,0)),"start. č. nebylo registrováno!",VLOOKUP(Tabulka41214[[#This Row],[start. č.]],'3. REGISTRACE'!B:F,2,0)))</f>
        <v>-</v>
      </c>
      <c r="E61" s="92" t="str">
        <f>IF(ISBLANK(Tabulka41214[[#This Row],[start. č.]]),"-",IF(ISERROR(VLOOKUP(Tabulka41214[[#This Row],[start. č.]],'3. REGISTRACE'!B:F,3,0)),"-",VLOOKUP(Tabulka41214[[#This Row],[start. č.]],'3. REGISTRACE'!B:F,3,0)))</f>
        <v>-</v>
      </c>
      <c r="F61" s="93" t="str">
        <f>IF(ISBLANK(Tabulka41214[[#This Row],[start. č.]]),"-",IF(Tabulka41214[[#This Row],[příjmení a jméno]]="start. č. nebylo registrováno!","-",IF(VLOOKUP(Tabulka41214[[#This Row],[start. č.]],'3. REGISTRACE'!B:F,4,0)=0,"-",VLOOKUP(Tabulka41214[[#This Row],[start. č.]],'3. REGISTRACE'!B:F,4,0))))</f>
        <v>-</v>
      </c>
      <c r="G61" s="92" t="str">
        <f>IF(ISBLANK(Tabulka41214[[#This Row],[start. č.]]),"-",IF(Tabulka41214[[#This Row],[příjmení a jméno]]="start. č. nebylo registrováno!","-",IF(VLOOKUP(Tabulka41214[[#This Row],[start. č.]],'3. REGISTRACE'!B:F,5,0)=0,"-",VLOOKUP(Tabulka41214[[#This Row],[start. č.]],'3. REGISTRACE'!B:F,5,0))))</f>
        <v>-</v>
      </c>
      <c r="H61" s="80" t="str">
        <f>IF(OR(Tabulka41214[[#This Row],[pořadí]]="DNF",Tabulka41214[[#This Row],[pořadí]]=" "),"-",TIME(Tabulka41214[[#This Row],[hod]],Tabulka41214[[#This Row],[min]],Tabulka41214[[#This Row],[sek]]))</f>
        <v>-</v>
      </c>
      <c r="I61" s="92" t="str">
        <f>IF(ISBLANK(Tabulka41214[[#This Row],[start. č.]]),"-",IF(Tabulka41214[[#This Row],[příjmení a jméno]]="start. č. nebylo registrováno!","-",IF(VLOOKUP(Tabulka41214[[#This Row],[start. č.]],'3. REGISTRACE'!B:G,6,0)=0,"-",VLOOKUP(Tabulka41214[[#This Row],[start. č.]],'3. REGISTRACE'!B:G,6,0))))</f>
        <v>-</v>
      </c>
      <c r="J61" s="70"/>
      <c r="K61" s="71"/>
      <c r="L61" s="72"/>
      <c r="M61" s="68" t="str">
        <f>IF(AND(ISBLANK(J61),ISBLANK(K61),ISBLANK(L61)),"-",IF(H61&gt;=MAX(H$40:H61),"ok","chyba!!!"))</f>
        <v>-</v>
      </c>
    </row>
    <row r="62" spans="2:13">
      <c r="B62" s="78" t="str">
        <f t="shared" si="1"/>
        <v xml:space="preserve"> </v>
      </c>
      <c r="C62" s="67"/>
      <c r="D62" s="91" t="str">
        <f>IF(ISBLANK(Tabulka41214[[#This Row],[start. č.]]),"-",IF(ISERROR(VLOOKUP(Tabulka41214[[#This Row],[start. č.]],'3. REGISTRACE'!B:F,2,0)),"start. č. nebylo registrováno!",VLOOKUP(Tabulka41214[[#This Row],[start. č.]],'3. REGISTRACE'!B:F,2,0)))</f>
        <v>-</v>
      </c>
      <c r="E62" s="92" t="str">
        <f>IF(ISBLANK(Tabulka41214[[#This Row],[start. č.]]),"-",IF(ISERROR(VLOOKUP(Tabulka41214[[#This Row],[start. č.]],'3. REGISTRACE'!B:F,3,0)),"-",VLOOKUP(Tabulka41214[[#This Row],[start. č.]],'3. REGISTRACE'!B:F,3,0)))</f>
        <v>-</v>
      </c>
      <c r="F62" s="93" t="str">
        <f>IF(ISBLANK(Tabulka41214[[#This Row],[start. č.]]),"-",IF(Tabulka41214[[#This Row],[příjmení a jméno]]="start. č. nebylo registrováno!","-",IF(VLOOKUP(Tabulka41214[[#This Row],[start. č.]],'3. REGISTRACE'!B:F,4,0)=0,"-",VLOOKUP(Tabulka41214[[#This Row],[start. č.]],'3. REGISTRACE'!B:F,4,0))))</f>
        <v>-</v>
      </c>
      <c r="G62" s="92" t="str">
        <f>IF(ISBLANK(Tabulka41214[[#This Row],[start. č.]]),"-",IF(Tabulka41214[[#This Row],[příjmení a jméno]]="start. č. nebylo registrováno!","-",IF(VLOOKUP(Tabulka41214[[#This Row],[start. č.]],'3. REGISTRACE'!B:F,5,0)=0,"-",VLOOKUP(Tabulka41214[[#This Row],[start. č.]],'3. REGISTRACE'!B:F,5,0))))</f>
        <v>-</v>
      </c>
      <c r="H62" s="80" t="str">
        <f>IF(OR(Tabulka41214[[#This Row],[pořadí]]="DNF",Tabulka41214[[#This Row],[pořadí]]=" "),"-",TIME(Tabulka41214[[#This Row],[hod]],Tabulka41214[[#This Row],[min]],Tabulka41214[[#This Row],[sek]]))</f>
        <v>-</v>
      </c>
      <c r="I62" s="92" t="str">
        <f>IF(ISBLANK(Tabulka41214[[#This Row],[start. č.]]),"-",IF(Tabulka41214[[#This Row],[příjmení a jméno]]="start. č. nebylo registrováno!","-",IF(VLOOKUP(Tabulka41214[[#This Row],[start. č.]],'3. REGISTRACE'!B:G,6,0)=0,"-",VLOOKUP(Tabulka41214[[#This Row],[start. č.]],'3. REGISTRACE'!B:G,6,0))))</f>
        <v>-</v>
      </c>
      <c r="J62" s="70"/>
      <c r="K62" s="71"/>
      <c r="L62" s="72"/>
      <c r="M62" s="68" t="str">
        <f>IF(AND(ISBLANK(J62),ISBLANK(K62),ISBLANK(L62)),"-",IF(H62&gt;=MAX(H$40:H62),"ok","chyba!!!"))</f>
        <v>-</v>
      </c>
    </row>
    <row r="63" spans="2:13">
      <c r="B63" s="94" t="str">
        <f t="shared" si="1"/>
        <v xml:space="preserve"> </v>
      </c>
      <c r="C63" s="67"/>
      <c r="D63" s="91" t="str">
        <f>IF(ISBLANK(Tabulka41214[[#This Row],[start. č.]]),"-",IF(ISERROR(VLOOKUP(Tabulka41214[[#This Row],[start. č.]],'3. REGISTRACE'!B:F,2,0)),"start. č. nebylo registrováno!",VLOOKUP(Tabulka41214[[#This Row],[start. č.]],'3. REGISTRACE'!B:F,2,0)))</f>
        <v>-</v>
      </c>
      <c r="E63" s="92" t="str">
        <f>IF(ISBLANK(Tabulka41214[[#This Row],[start. č.]]),"-",IF(ISERROR(VLOOKUP(Tabulka41214[[#This Row],[start. č.]],'3. REGISTRACE'!B:F,3,0)),"-",VLOOKUP(Tabulka41214[[#This Row],[start. č.]],'3. REGISTRACE'!B:F,3,0)))</f>
        <v>-</v>
      </c>
      <c r="F63" s="93" t="str">
        <f>IF(ISBLANK(Tabulka41214[[#This Row],[start. č.]]),"-",IF(Tabulka41214[[#This Row],[příjmení a jméno]]="start. č. nebylo registrováno!","-",IF(VLOOKUP(Tabulka41214[[#This Row],[start. č.]],'3. REGISTRACE'!B:F,4,0)=0,"-",VLOOKUP(Tabulka41214[[#This Row],[start. č.]],'3. REGISTRACE'!B:F,4,0))))</f>
        <v>-</v>
      </c>
      <c r="G63" s="92" t="str">
        <f>IF(ISBLANK(Tabulka41214[[#This Row],[start. č.]]),"-",IF(Tabulka41214[[#This Row],[příjmení a jméno]]="start. č. nebylo registrováno!","-",IF(VLOOKUP(Tabulka41214[[#This Row],[start. č.]],'3. REGISTRACE'!B:F,5,0)=0,"-",VLOOKUP(Tabulka41214[[#This Row],[start. č.]],'3. REGISTRACE'!B:F,5,0))))</f>
        <v>-</v>
      </c>
      <c r="H63" s="80" t="str">
        <f>IF(OR(Tabulka41214[[#This Row],[pořadí]]="DNF",Tabulka41214[[#This Row],[pořadí]]=" "),"-",TIME(Tabulka41214[[#This Row],[hod]],Tabulka41214[[#This Row],[min]],Tabulka41214[[#This Row],[sek]]))</f>
        <v>-</v>
      </c>
      <c r="I63" s="92" t="str">
        <f>IF(ISBLANK(Tabulka41214[[#This Row],[start. č.]]),"-",IF(Tabulka41214[[#This Row],[příjmení a jméno]]="start. č. nebylo registrováno!","-",IF(VLOOKUP(Tabulka41214[[#This Row],[start. č.]],'3. REGISTRACE'!B:G,6,0)=0,"-",VLOOKUP(Tabulka41214[[#This Row],[start. č.]],'3. REGISTRACE'!B:G,6,0))))</f>
        <v>-</v>
      </c>
      <c r="J63" s="70"/>
      <c r="K63" s="71"/>
      <c r="L63" s="72"/>
      <c r="M63" s="68" t="str">
        <f>IF(AND(ISBLANK(J63),ISBLANK(K63),ISBLANK(L63)),"-",IF(H63&gt;=MAX(H$40:H63),"ok","chyba!!!"))</f>
        <v>-</v>
      </c>
    </row>
    <row r="64" spans="2:13">
      <c r="B64" s="78" t="str">
        <f t="shared" si="1"/>
        <v xml:space="preserve"> </v>
      </c>
      <c r="C64" s="67"/>
      <c r="D64" s="91" t="str">
        <f>IF(ISBLANK(Tabulka41214[[#This Row],[start. č.]]),"-",IF(ISERROR(VLOOKUP(Tabulka41214[[#This Row],[start. č.]],'3. REGISTRACE'!B:F,2,0)),"start. č. nebylo registrováno!",VLOOKUP(Tabulka41214[[#This Row],[start. č.]],'3. REGISTRACE'!B:F,2,0)))</f>
        <v>-</v>
      </c>
      <c r="E64" s="92" t="str">
        <f>IF(ISBLANK(Tabulka41214[[#This Row],[start. č.]]),"-",IF(ISERROR(VLOOKUP(Tabulka41214[[#This Row],[start. č.]],'3. REGISTRACE'!B:F,3,0)),"-",VLOOKUP(Tabulka41214[[#This Row],[start. č.]],'3. REGISTRACE'!B:F,3,0)))</f>
        <v>-</v>
      </c>
      <c r="F64" s="93" t="str">
        <f>IF(ISBLANK(Tabulka41214[[#This Row],[start. č.]]),"-",IF(Tabulka41214[[#This Row],[příjmení a jméno]]="start. č. nebylo registrováno!","-",IF(VLOOKUP(Tabulka41214[[#This Row],[start. č.]],'3. REGISTRACE'!B:F,4,0)=0,"-",VLOOKUP(Tabulka41214[[#This Row],[start. č.]],'3. REGISTRACE'!B:F,4,0))))</f>
        <v>-</v>
      </c>
      <c r="G64" s="92" t="str">
        <f>IF(ISBLANK(Tabulka41214[[#This Row],[start. č.]]),"-",IF(Tabulka41214[[#This Row],[příjmení a jméno]]="start. č. nebylo registrováno!","-",IF(VLOOKUP(Tabulka41214[[#This Row],[start. č.]],'3. REGISTRACE'!B:F,5,0)=0,"-",VLOOKUP(Tabulka41214[[#This Row],[start. č.]],'3. REGISTRACE'!B:F,5,0))))</f>
        <v>-</v>
      </c>
      <c r="H64" s="80" t="str">
        <f>IF(OR(Tabulka41214[[#This Row],[pořadí]]="DNF",Tabulka41214[[#This Row],[pořadí]]=" "),"-",TIME(Tabulka41214[[#This Row],[hod]],Tabulka41214[[#This Row],[min]],Tabulka41214[[#This Row],[sek]]))</f>
        <v>-</v>
      </c>
      <c r="I64" s="92" t="str">
        <f>IF(ISBLANK(Tabulka41214[[#This Row],[start. č.]]),"-",IF(Tabulka41214[[#This Row],[příjmení a jméno]]="start. č. nebylo registrováno!","-",IF(VLOOKUP(Tabulka41214[[#This Row],[start. č.]],'3. REGISTRACE'!B:G,6,0)=0,"-",VLOOKUP(Tabulka41214[[#This Row],[start. č.]],'3. REGISTRACE'!B:G,6,0))))</f>
        <v>-</v>
      </c>
      <c r="J64" s="70"/>
      <c r="K64" s="71"/>
      <c r="L64" s="72"/>
      <c r="M64" s="68" t="str">
        <f>IF(AND(ISBLANK(J64),ISBLANK(K64),ISBLANK(L64)),"-",IF(H64&gt;=MAX(H$40:H64),"ok","chyba!!!"))</f>
        <v>-</v>
      </c>
    </row>
  </sheetData>
  <sheetProtection autoFilter="0"/>
  <mergeCells count="1">
    <mergeCell ref="H3:I3"/>
  </mergeCells>
  <conditionalFormatting sqref="C9:C33 J9:L33 C40:C64 J40:L64">
    <cfRule type="notContainsBlanks" dxfId="207" priority="9">
      <formula>LEN(TRIM(C9))&gt;0</formula>
    </cfRule>
    <cfRule type="containsBlanks" dxfId="206" priority="10">
      <formula>LEN(TRIM(C9))=0</formula>
    </cfRule>
  </conditionalFormatting>
  <conditionalFormatting sqref="D9:D33 D40:D64">
    <cfRule type="containsText" dxfId="205" priority="8" operator="containsText" text="start. č. nebylo registrováno">
      <formula>NOT(ISERROR(SEARCH("start. č. nebylo registrováno",D9)))</formula>
    </cfRule>
  </conditionalFormatting>
  <conditionalFormatting sqref="M9:M33 M40:M64">
    <cfRule type="containsText" dxfId="204" priority="6" operator="containsText" text="chyba">
      <formula>NOT(ISERROR(SEARCH("chyba",M9)))</formula>
    </cfRule>
    <cfRule type="containsText" dxfId="203" priority="7" operator="containsText" text="ok">
      <formula>NOT(ISERROR(SEARCH("ok",M9)))</formula>
    </cfRule>
  </conditionalFormatting>
  <pageMargins left="0" right="0" top="0" bottom="0.39370078740157483" header="0.19685039370078741" footer="0"/>
  <pageSetup paperSize="9" scale="85" fitToHeight="0" orientation="portrait" r:id="rId1"/>
  <headerFooter>
    <oddHeader>&amp;R&amp;G</oddHeader>
  </headerFooter>
  <legacyDrawingHF r:id="rId2"/>
  <picture r:id="rId3"/>
  <tableParts count="2">
    <tablePart r:id="rId4"/>
    <tablePart r:id="rId5"/>
  </tableParts>
</worksheet>
</file>

<file path=xl/worksheets/sheet7.xml><?xml version="1.0" encoding="utf-8"?>
<worksheet xmlns="http://schemas.openxmlformats.org/spreadsheetml/2006/main" xmlns:r="http://schemas.openxmlformats.org/officeDocument/2006/relationships">
  <sheetPr>
    <tabColor theme="5" tint="0.79998168889431442"/>
  </sheetPr>
  <dimension ref="B2:N64"/>
  <sheetViews>
    <sheetView showGridLines="0" workbookViewId="0">
      <pane ySplit="8" topLeftCell="A9" activePane="bottomLeft" state="frozen"/>
      <selection activeCell="F22" sqref="F22"/>
      <selection pane="bottomLeft" activeCell="H40" sqref="H40"/>
    </sheetView>
  </sheetViews>
  <sheetFormatPr defaultColWidth="9.140625"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8" width="7.85546875" style="2" bestFit="1" customWidth="1"/>
    <col min="9" max="9" width="20.7109375" style="2" customWidth="1"/>
    <col min="10" max="10" width="4" style="2" bestFit="1" customWidth="1"/>
    <col min="11" max="11" width="4" style="1" bestFit="1" customWidth="1"/>
    <col min="12" max="12" width="3.5703125" style="2" bestFit="1" customWidth="1"/>
    <col min="13" max="13" width="8" style="1" bestFit="1" customWidth="1"/>
    <col min="14" max="14" width="8" style="2" bestFit="1" customWidth="1"/>
    <col min="15" max="16384" width="9.140625" style="1"/>
  </cols>
  <sheetData>
    <row r="2" spans="2:14" ht="15.75">
      <c r="B2" s="3" t="s">
        <v>183</v>
      </c>
      <c r="D2" s="2"/>
      <c r="E2" s="3" t="s">
        <v>182</v>
      </c>
      <c r="H2" s="1"/>
      <c r="I2" s="7" t="str">
        <f>IF(ISBLANK('1. Index'!C10),"-",'1. Index'!C10)</f>
        <v>Reuter Run Boršov nad Vltavou - děti</v>
      </c>
    </row>
    <row r="3" spans="2:14" ht="15" customHeight="1">
      <c r="B3" s="2"/>
      <c r="D3" s="2"/>
      <c r="H3" s="114">
        <f>IF(ISBLANK('1. Index'!C13),"-",'1. Index'!C13)</f>
        <v>43687</v>
      </c>
      <c r="I3" s="114"/>
    </row>
    <row r="4" spans="2:14">
      <c r="B4" s="22" t="s">
        <v>33</v>
      </c>
      <c r="K4" s="115"/>
      <c r="L4" s="115"/>
    </row>
    <row r="5" spans="2:14">
      <c r="B5" s="1" t="s">
        <v>70</v>
      </c>
    </row>
    <row r="6" spans="2:14">
      <c r="B6" s="1" t="s">
        <v>71</v>
      </c>
    </row>
    <row r="8" spans="2:14">
      <c r="B8" s="1" t="s">
        <v>13</v>
      </c>
      <c r="C8" s="2" t="s">
        <v>0</v>
      </c>
      <c r="D8" s="1" t="s">
        <v>14</v>
      </c>
      <c r="E8" s="2" t="s">
        <v>3</v>
      </c>
      <c r="F8" s="1" t="s">
        <v>1</v>
      </c>
      <c r="G8" s="2" t="s">
        <v>2</v>
      </c>
      <c r="H8" s="40" t="s">
        <v>18</v>
      </c>
      <c r="I8" s="2" t="s">
        <v>5</v>
      </c>
      <c r="J8" s="2" t="s">
        <v>15</v>
      </c>
      <c r="K8" s="2" t="s">
        <v>16</v>
      </c>
      <c r="L8" s="2" t="s">
        <v>17</v>
      </c>
      <c r="M8" s="48" t="s">
        <v>84</v>
      </c>
      <c r="N8" s="1"/>
    </row>
    <row r="9" spans="2:14">
      <c r="B9" s="78">
        <f t="shared" ref="B9:B33" si="0">IF(B8="pořadí",1,IF(AND(J9=99,K9=99,L9=99),"DNF",IF(D9="-"," ",B8+1)))</f>
        <v>1</v>
      </c>
      <c r="C9" s="41">
        <v>3</v>
      </c>
      <c r="D9" s="76" t="str">
        <f>IF(ISBLANK(Tabulka49[[#This Row],[start. č.]]),"-",IF(ISERROR(VLOOKUP(Tabulka49[[#This Row],[start. č.]],'3. REGISTRACE'!B:F,2,0)),"start. č. nebylo registrováno!",VLOOKUP(Tabulka49[[#This Row],[start. č.]],'3. REGISTRACE'!B:F,2,0)))</f>
        <v>Sedlák Tomáš</v>
      </c>
      <c r="E9" s="77">
        <f>IF(ISBLANK(Tabulka49[[#This Row],[start. č.]]),"-",IF(ISERROR(VLOOKUP(Tabulka49[[#This Row],[start. č.]],'3. REGISTRACE'!B:F,3,0)),"-",VLOOKUP(Tabulka49[[#This Row],[start. č.]],'3. REGISTRACE'!B:F,3,0)))</f>
        <v>2010</v>
      </c>
      <c r="F9" s="79" t="str">
        <f>IF(ISBLANK(Tabulka49[[#This Row],[start. č.]]),"-",IF(Tabulka49[[#This Row],[příjmení a jméno]]="start. č. nebylo registrováno!","-",IF(VLOOKUP(Tabulka49[[#This Row],[start. č.]],'3. REGISTRACE'!B:F,4,0)=0,"-",VLOOKUP(Tabulka49[[#This Row],[start. č.]],'3. REGISTRACE'!B:F,4,0))))</f>
        <v>SK Čéčova</v>
      </c>
      <c r="G9" s="77" t="str">
        <f>IF(ISBLANK(Tabulka49[[#This Row],[start. č.]]),"-",IF(Tabulka49[[#This Row],[příjmení a jméno]]="start. č. nebylo registrováno!","-",IF(VLOOKUP(Tabulka49[[#This Row],[start. č.]],'3. REGISTRACE'!B:F,5,0)=0,"-",VLOOKUP(Tabulka49[[#This Row],[start. č.]],'3. REGISTRACE'!B:F,5,0))))</f>
        <v>M</v>
      </c>
      <c r="H9" s="80">
        <f>IF(OR(Tabulka49[[#This Row],[pořadí]]="DNF",Tabulka49[[#This Row],[pořadí]]=" "),"-",TIME(Tabulka49[[#This Row],[hod]],Tabulka49[[#This Row],[min]],Tabulka49[[#This Row],[sek]]))</f>
        <v>1.3194444444444443E-3</v>
      </c>
      <c r="I9" s="77" t="str">
        <f>IF(ISBLANK(Tabulka49[[#This Row],[start. č.]]),"-",IF(Tabulka49[[#This Row],[příjmení a jméno]]="start. č. nebylo registrováno!","-",IF(VLOOKUP(Tabulka49[[#This Row],[start. č.]],'3. REGISTRACE'!B:G,6,0)=0,"-",VLOOKUP(Tabulka49[[#This Row],[start. č.]],'3. REGISTRACE'!B:G,6,0))))</f>
        <v>Nejmladší žactvo H</v>
      </c>
      <c r="J9" s="46">
        <v>0</v>
      </c>
      <c r="K9" s="43">
        <v>1</v>
      </c>
      <c r="L9" s="47">
        <v>54</v>
      </c>
      <c r="M9" s="49" t="str">
        <f>IF(AND(ISBLANK(J9),ISBLANK(K9),ISBLANK(L9)),"-",IF(H9&gt;=MAX(H$9:H9),"ok","chyba!!!"))</f>
        <v>ok</v>
      </c>
      <c r="N9" s="1"/>
    </row>
    <row r="10" spans="2:14">
      <c r="B10" s="78">
        <f t="shared" si="0"/>
        <v>2</v>
      </c>
      <c r="C10" s="41">
        <v>45</v>
      </c>
      <c r="D10" s="76" t="str">
        <f>IF(ISBLANK(Tabulka49[[#This Row],[start. č.]]),"-",IF(ISERROR(VLOOKUP(Tabulka49[[#This Row],[start. č.]],'3. REGISTRACE'!B:F,2,0)),"start. č. nebylo registrováno!",VLOOKUP(Tabulka49[[#This Row],[start. č.]],'3. REGISTRACE'!B:F,2,0)))</f>
        <v>Eistelt Samuel</v>
      </c>
      <c r="E10" s="77">
        <f>IF(ISBLANK(Tabulka49[[#This Row],[start. č.]]),"-",IF(ISERROR(VLOOKUP(Tabulka49[[#This Row],[start. č.]],'3. REGISTRACE'!B:F,3,0)),"-",VLOOKUP(Tabulka49[[#This Row],[start. č.]],'3. REGISTRACE'!B:F,3,0)))</f>
        <v>2010</v>
      </c>
      <c r="F10" s="79" t="str">
        <f>IF(ISBLANK(Tabulka49[[#This Row],[start. č.]]),"-",IF(Tabulka49[[#This Row],[příjmení a jméno]]="start. č. nebylo registrováno!","-",IF(VLOOKUP(Tabulka49[[#This Row],[start. č.]],'3. REGISTRACE'!B:F,4,0)=0,"-",VLOOKUP(Tabulka49[[#This Row],[start. č.]],'3. REGISTRACE'!B:F,4,0))))</f>
        <v>HC Motor</v>
      </c>
      <c r="G10" s="77" t="str">
        <f>IF(ISBLANK(Tabulka49[[#This Row],[start. č.]]),"-",IF(Tabulka49[[#This Row],[příjmení a jméno]]="start. č. nebylo registrováno!","-",IF(VLOOKUP(Tabulka49[[#This Row],[start. č.]],'3. REGISTRACE'!B:F,5,0)=0,"-",VLOOKUP(Tabulka49[[#This Row],[start. č.]],'3. REGISTRACE'!B:F,5,0))))</f>
        <v>M</v>
      </c>
      <c r="H10" s="80">
        <f>IF(OR(Tabulka49[[#This Row],[pořadí]]="DNF",Tabulka49[[#This Row],[pořadí]]=" "),"-",TIME(Tabulka49[[#This Row],[hod]],Tabulka49[[#This Row],[min]],Tabulka49[[#This Row],[sek]]))</f>
        <v>1.423611111111111E-3</v>
      </c>
      <c r="I10" s="77" t="str">
        <f>IF(ISBLANK(Tabulka49[[#This Row],[start. č.]]),"-",IF(Tabulka49[[#This Row],[příjmení a jméno]]="start. č. nebylo registrováno!","-",IF(VLOOKUP(Tabulka49[[#This Row],[start. č.]],'3. REGISTRACE'!B:G,6,0)=0,"-",VLOOKUP(Tabulka49[[#This Row],[start. č.]],'3. REGISTRACE'!B:G,6,0))))</f>
        <v>Nejmladší žactvo H</v>
      </c>
      <c r="J10" s="46">
        <v>0</v>
      </c>
      <c r="K10" s="43">
        <v>2</v>
      </c>
      <c r="L10" s="47">
        <v>3</v>
      </c>
      <c r="M10" s="49" t="str">
        <f>IF(AND(ISBLANK(J10),ISBLANK(K10),ISBLANK(L10)),"-",IF(H10&gt;=MAX(H$9:H10),"ok","chyba!!!"))</f>
        <v>ok</v>
      </c>
      <c r="N10" s="1"/>
    </row>
    <row r="11" spans="2:14">
      <c r="B11" s="78">
        <f t="shared" si="0"/>
        <v>3</v>
      </c>
      <c r="C11" s="41">
        <v>34</v>
      </c>
      <c r="D11" s="76" t="str">
        <f>IF(ISBLANK(Tabulka49[[#This Row],[start. č.]]),"-",IF(ISERROR(VLOOKUP(Tabulka49[[#This Row],[start. č.]],'3. REGISTRACE'!B:F,2,0)),"start. č. nebylo registrováno!",VLOOKUP(Tabulka49[[#This Row],[start. č.]],'3. REGISTRACE'!B:F,2,0)))</f>
        <v xml:space="preserve">Matouš Martin </v>
      </c>
      <c r="E11" s="77">
        <f>IF(ISBLANK(Tabulka49[[#This Row],[start. č.]]),"-",IF(ISERROR(VLOOKUP(Tabulka49[[#This Row],[start. č.]],'3. REGISTRACE'!B:F,3,0)),"-",VLOOKUP(Tabulka49[[#This Row],[start. č.]],'3. REGISTRACE'!B:F,3,0)))</f>
        <v>2009</v>
      </c>
      <c r="F11" s="79" t="str">
        <f>IF(ISBLANK(Tabulka49[[#This Row],[start. č.]]),"-",IF(Tabulka49[[#This Row],[příjmení a jméno]]="start. č. nebylo registrováno!","-",IF(VLOOKUP(Tabulka49[[#This Row],[start. č.]],'3. REGISTRACE'!B:F,4,0)=0,"-",VLOOKUP(Tabulka49[[#This Row],[start. č.]],'3. REGISTRACE'!B:F,4,0))))</f>
        <v>Neznašov</v>
      </c>
      <c r="G11" s="77" t="str">
        <f>IF(ISBLANK(Tabulka49[[#This Row],[start. č.]]),"-",IF(Tabulka49[[#This Row],[příjmení a jméno]]="start. č. nebylo registrováno!","-",IF(VLOOKUP(Tabulka49[[#This Row],[start. č.]],'3. REGISTRACE'!B:F,5,0)=0,"-",VLOOKUP(Tabulka49[[#This Row],[start. č.]],'3. REGISTRACE'!B:F,5,0))))</f>
        <v>M</v>
      </c>
      <c r="H11" s="80">
        <f>IF(OR(Tabulka49[[#This Row],[pořadí]]="DNF",Tabulka49[[#This Row],[pořadí]]=" "),"-",TIME(Tabulka49[[#This Row],[hod]],Tabulka49[[#This Row],[min]],Tabulka49[[#This Row],[sek]]))</f>
        <v>1.5509259259259261E-3</v>
      </c>
      <c r="I11" s="77" t="str">
        <f>IF(ISBLANK(Tabulka49[[#This Row],[start. č.]]),"-",IF(Tabulka49[[#This Row],[příjmení a jméno]]="start. č. nebylo registrováno!","-",IF(VLOOKUP(Tabulka49[[#This Row],[start. č.]],'3. REGISTRACE'!B:G,6,0)=0,"-",VLOOKUP(Tabulka49[[#This Row],[start. č.]],'3. REGISTRACE'!B:G,6,0))))</f>
        <v>Nejmladší žactvo H</v>
      </c>
      <c r="J11" s="46">
        <v>0</v>
      </c>
      <c r="K11" s="43">
        <v>2</v>
      </c>
      <c r="L11" s="47">
        <v>14</v>
      </c>
      <c r="M11" s="49" t="str">
        <f>IF(AND(ISBLANK(J11),ISBLANK(K11),ISBLANK(L11)),"-",IF(H11&gt;=MAX(H$9:H11),"ok","chyba!!!"))</f>
        <v>ok</v>
      </c>
      <c r="N11" s="1"/>
    </row>
    <row r="12" spans="2:14">
      <c r="B12" s="78">
        <f t="shared" si="0"/>
        <v>4</v>
      </c>
      <c r="C12" s="41">
        <v>67</v>
      </c>
      <c r="D12" s="76" t="str">
        <f>IF(ISBLANK(Tabulka49[[#This Row],[start. č.]]),"-",IF(ISERROR(VLOOKUP(Tabulka49[[#This Row],[start. č.]],'3. REGISTRACE'!B:F,2,0)),"start. č. nebylo registrováno!",VLOOKUP(Tabulka49[[#This Row],[start. č.]],'3. REGISTRACE'!B:F,2,0)))</f>
        <v>Durdil Tomáš</v>
      </c>
      <c r="E12" s="77">
        <f>IF(ISBLANK(Tabulka49[[#This Row],[start. č.]]),"-",IF(ISERROR(VLOOKUP(Tabulka49[[#This Row],[start. č.]],'3. REGISTRACE'!B:F,3,0)),"-",VLOOKUP(Tabulka49[[#This Row],[start. č.]],'3. REGISTRACE'!B:F,3,0)))</f>
        <v>2010</v>
      </c>
      <c r="F12" s="79" t="str">
        <f>IF(ISBLANK(Tabulka49[[#This Row],[start. č.]]),"-",IF(Tabulka49[[#This Row],[příjmení a jméno]]="start. č. nebylo registrováno!","-",IF(VLOOKUP(Tabulka49[[#This Row],[start. č.]],'3. REGISTRACE'!B:F,4,0)=0,"-",VLOOKUP(Tabulka49[[#This Row],[start. č.]],'3. REGISTRACE'!B:F,4,0))))</f>
        <v>Mokrovraty</v>
      </c>
      <c r="G12" s="77" t="str">
        <f>IF(ISBLANK(Tabulka49[[#This Row],[start. č.]]),"-",IF(Tabulka49[[#This Row],[příjmení a jméno]]="start. č. nebylo registrováno!","-",IF(VLOOKUP(Tabulka49[[#This Row],[start. č.]],'3. REGISTRACE'!B:F,5,0)=0,"-",VLOOKUP(Tabulka49[[#This Row],[start. č.]],'3. REGISTRACE'!B:F,5,0))))</f>
        <v>M</v>
      </c>
      <c r="H12" s="80">
        <f>IF(OR(Tabulka49[[#This Row],[pořadí]]="DNF",Tabulka49[[#This Row],[pořadí]]=" "),"-",TIME(Tabulka49[[#This Row],[hod]],Tabulka49[[#This Row],[min]],Tabulka49[[#This Row],[sek]]))</f>
        <v>1.6087962962962963E-3</v>
      </c>
      <c r="I12" s="77" t="str">
        <f>IF(ISBLANK(Tabulka49[[#This Row],[start. č.]]),"-",IF(Tabulka49[[#This Row],[příjmení a jméno]]="start. č. nebylo registrováno!","-",IF(VLOOKUP(Tabulka49[[#This Row],[start. č.]],'3. REGISTRACE'!B:G,6,0)=0,"-",VLOOKUP(Tabulka49[[#This Row],[start. č.]],'3. REGISTRACE'!B:G,6,0))))</f>
        <v>Nejmladší žactvo H</v>
      </c>
      <c r="J12" s="46">
        <v>0</v>
      </c>
      <c r="K12" s="43">
        <v>2</v>
      </c>
      <c r="L12" s="47">
        <v>19</v>
      </c>
      <c r="M12" s="49" t="str">
        <f>IF(AND(ISBLANK(J12),ISBLANK(K12),ISBLANK(L12)),"-",IF(H12&gt;=MAX(H$9:H12),"ok","chyba!!!"))</f>
        <v>ok</v>
      </c>
      <c r="N12" s="1"/>
    </row>
    <row r="13" spans="2:14">
      <c r="B13" s="78">
        <f t="shared" si="0"/>
        <v>5</v>
      </c>
      <c r="C13" s="41">
        <v>63</v>
      </c>
      <c r="D13" s="76" t="str">
        <f>IF(ISBLANK(Tabulka49[[#This Row],[start. č.]]),"-",IF(ISERROR(VLOOKUP(Tabulka49[[#This Row],[start. č.]],'3. REGISTRACE'!B:F,2,0)),"start. č. nebylo registrováno!",VLOOKUP(Tabulka49[[#This Row],[start. č.]],'3. REGISTRACE'!B:F,2,0)))</f>
        <v>Svoboda Samuel</v>
      </c>
      <c r="E13" s="77">
        <f>IF(ISBLANK(Tabulka49[[#This Row],[start. č.]]),"-",IF(ISERROR(VLOOKUP(Tabulka49[[#This Row],[start. č.]],'3. REGISTRACE'!B:F,3,0)),"-",VLOOKUP(Tabulka49[[#This Row],[start. č.]],'3. REGISTRACE'!B:F,3,0)))</f>
        <v>2009</v>
      </c>
      <c r="F13" s="79" t="str">
        <f>IF(ISBLANK(Tabulka49[[#This Row],[start. č.]]),"-",IF(Tabulka49[[#This Row],[příjmení a jméno]]="start. č. nebylo registrováno!","-",IF(VLOOKUP(Tabulka49[[#This Row],[start. č.]],'3. REGISTRACE'!B:F,4,0)=0,"-",VLOOKUP(Tabulka49[[#This Row],[start. č.]],'3. REGISTRACE'!B:F,4,0))))</f>
        <v>Boršov nad Vltavou</v>
      </c>
      <c r="G13" s="77" t="str">
        <f>IF(ISBLANK(Tabulka49[[#This Row],[start. č.]]),"-",IF(Tabulka49[[#This Row],[příjmení a jméno]]="start. č. nebylo registrováno!","-",IF(VLOOKUP(Tabulka49[[#This Row],[start. č.]],'3. REGISTRACE'!B:F,5,0)=0,"-",VLOOKUP(Tabulka49[[#This Row],[start. č.]],'3. REGISTRACE'!B:F,5,0))))</f>
        <v>M</v>
      </c>
      <c r="H13" s="80">
        <f>IF(OR(Tabulka49[[#This Row],[pořadí]]="DNF",Tabulka49[[#This Row],[pořadí]]=" "),"-",TIME(Tabulka49[[#This Row],[hod]],Tabulka49[[#This Row],[min]],Tabulka49[[#This Row],[sek]]))</f>
        <v>1.7939814814814815E-3</v>
      </c>
      <c r="I13" s="77" t="str">
        <f>IF(ISBLANK(Tabulka49[[#This Row],[start. č.]]),"-",IF(Tabulka49[[#This Row],[příjmení a jméno]]="start. č. nebylo registrováno!","-",IF(VLOOKUP(Tabulka49[[#This Row],[start. č.]],'3. REGISTRACE'!B:G,6,0)=0,"-",VLOOKUP(Tabulka49[[#This Row],[start. č.]],'3. REGISTRACE'!B:G,6,0))))</f>
        <v>Nejmladší žactvo H</v>
      </c>
      <c r="J13" s="46">
        <v>0</v>
      </c>
      <c r="K13" s="43">
        <v>2</v>
      </c>
      <c r="L13" s="47">
        <v>35</v>
      </c>
      <c r="M13" s="49" t="str">
        <f>IF(AND(ISBLANK(J13),ISBLANK(K13),ISBLANK(L13)),"-",IF(H13&gt;=MAX(H$9:H13),"ok","chyba!!!"))</f>
        <v>ok</v>
      </c>
      <c r="N13" s="1"/>
    </row>
    <row r="14" spans="2:14">
      <c r="B14" s="86" t="str">
        <f t="shared" si="0"/>
        <v xml:space="preserve"> </v>
      </c>
      <c r="C14" s="58"/>
      <c r="D14" s="87" t="str">
        <f>IF(ISBLANK(Tabulka49[[#This Row],[start. č.]]),"-",IF(ISERROR(VLOOKUP(Tabulka49[[#This Row],[start. č.]],'3. REGISTRACE'!B:F,2,0)),"start. č. nebylo registrováno!",VLOOKUP(Tabulka49[[#This Row],[start. č.]],'3. REGISTRACE'!B:F,2,0)))</f>
        <v>-</v>
      </c>
      <c r="E14" s="88" t="str">
        <f>IF(ISBLANK(Tabulka49[[#This Row],[start. č.]]),"-",IF(ISERROR(VLOOKUP(Tabulka49[[#This Row],[start. č.]],'3. REGISTRACE'!B:F,3,0)),"-",VLOOKUP(Tabulka49[[#This Row],[start. č.]],'3. REGISTRACE'!B:F,3,0)))</f>
        <v>-</v>
      </c>
      <c r="F14" s="89" t="str">
        <f>IF(ISBLANK(Tabulka49[[#This Row],[start. č.]]),"-",IF(Tabulka49[[#This Row],[příjmení a jméno]]="start. č. nebylo registrováno!","-",IF(VLOOKUP(Tabulka49[[#This Row],[start. č.]],'3. REGISTRACE'!B:F,4,0)=0,"-",VLOOKUP(Tabulka49[[#This Row],[start. č.]],'3. REGISTRACE'!B:F,4,0))))</f>
        <v>-</v>
      </c>
      <c r="G14" s="88" t="str">
        <f>IF(ISBLANK(Tabulka49[[#This Row],[start. č.]]),"-",IF(Tabulka49[[#This Row],[příjmení a jméno]]="start. č. nebylo registrováno!","-",IF(VLOOKUP(Tabulka49[[#This Row],[start. č.]],'3. REGISTRACE'!B:F,5,0)=0,"-",VLOOKUP(Tabulka49[[#This Row],[start. č.]],'3. REGISTRACE'!B:F,5,0))))</f>
        <v>-</v>
      </c>
      <c r="H14" s="90" t="str">
        <f>IF(OR(Tabulka49[[#This Row],[pořadí]]="DNF",Tabulka49[[#This Row],[pořadí]]=" "),"-",TIME(Tabulka49[[#This Row],[hod]],Tabulka49[[#This Row],[min]],Tabulka49[[#This Row],[sek]]))</f>
        <v>-</v>
      </c>
      <c r="I14" s="88" t="str">
        <f>IF(ISBLANK(Tabulka49[[#This Row],[start. č.]]),"-",IF(Tabulka49[[#This Row],[příjmení a jméno]]="start. č. nebylo registrováno!","-",IF(VLOOKUP(Tabulka49[[#This Row],[start. č.]],'3. REGISTRACE'!B:G,6,0)=0,"-",VLOOKUP(Tabulka49[[#This Row],[start. č.]],'3. REGISTRACE'!B:G,6,0))))</f>
        <v>-</v>
      </c>
      <c r="J14" s="59"/>
      <c r="K14" s="60"/>
      <c r="L14" s="61"/>
      <c r="M14" s="49" t="str">
        <f>IF(AND(ISBLANK(J14),ISBLANK(K14),ISBLANK(L14)),"-",IF(H14&gt;=MAX(H$9:H14),"ok","chyba!!!"))</f>
        <v>-</v>
      </c>
      <c r="N14" s="1"/>
    </row>
    <row r="15" spans="2:14">
      <c r="B15" s="86" t="str">
        <f t="shared" si="0"/>
        <v xml:space="preserve"> </v>
      </c>
      <c r="C15" s="58"/>
      <c r="D15" s="87" t="str">
        <f>IF(ISBLANK(Tabulka49[[#This Row],[start. č.]]),"-",IF(ISERROR(VLOOKUP(Tabulka49[[#This Row],[start. č.]],'3. REGISTRACE'!B:F,2,0)),"start. č. nebylo registrováno!",VLOOKUP(Tabulka49[[#This Row],[start. č.]],'3. REGISTRACE'!B:F,2,0)))</f>
        <v>-</v>
      </c>
      <c r="E15" s="88" t="str">
        <f>IF(ISBLANK(Tabulka49[[#This Row],[start. č.]]),"-",IF(ISERROR(VLOOKUP(Tabulka49[[#This Row],[start. č.]],'3. REGISTRACE'!B:F,3,0)),"-",VLOOKUP(Tabulka49[[#This Row],[start. č.]],'3. REGISTRACE'!B:F,3,0)))</f>
        <v>-</v>
      </c>
      <c r="F15" s="89" t="str">
        <f>IF(ISBLANK(Tabulka49[[#This Row],[start. č.]]),"-",IF(Tabulka49[[#This Row],[příjmení a jméno]]="start. č. nebylo registrováno!","-",IF(VLOOKUP(Tabulka49[[#This Row],[start. č.]],'3. REGISTRACE'!B:F,4,0)=0,"-",VLOOKUP(Tabulka49[[#This Row],[start. č.]],'3. REGISTRACE'!B:F,4,0))))</f>
        <v>-</v>
      </c>
      <c r="G15" s="88" t="str">
        <f>IF(ISBLANK(Tabulka49[[#This Row],[start. č.]]),"-",IF(Tabulka49[[#This Row],[příjmení a jméno]]="start. č. nebylo registrováno!","-",IF(VLOOKUP(Tabulka49[[#This Row],[start. č.]],'3. REGISTRACE'!B:F,5,0)=0,"-",VLOOKUP(Tabulka49[[#This Row],[start. č.]],'3. REGISTRACE'!B:F,5,0))))</f>
        <v>-</v>
      </c>
      <c r="H15" s="90" t="str">
        <f>IF(OR(Tabulka49[[#This Row],[pořadí]]="DNF",Tabulka49[[#This Row],[pořadí]]=" "),"-",TIME(Tabulka49[[#This Row],[hod]],Tabulka49[[#This Row],[min]],Tabulka49[[#This Row],[sek]]))</f>
        <v>-</v>
      </c>
      <c r="I15" s="88" t="str">
        <f>IF(ISBLANK(Tabulka49[[#This Row],[start. č.]]),"-",IF(Tabulka49[[#This Row],[příjmení a jméno]]="start. č. nebylo registrováno!","-",IF(VLOOKUP(Tabulka49[[#This Row],[start. č.]],'3. REGISTRACE'!B:G,6,0)=0,"-",VLOOKUP(Tabulka49[[#This Row],[start. č.]],'3. REGISTRACE'!B:G,6,0))))</f>
        <v>-</v>
      </c>
      <c r="J15" s="59"/>
      <c r="K15" s="60"/>
      <c r="L15" s="61"/>
      <c r="M15" s="49" t="str">
        <f>IF(AND(ISBLANK(J15),ISBLANK(K15),ISBLANK(L15)),"-",IF(H15&gt;=MAX(H$9:H15),"ok","chyba!!!"))</f>
        <v>-</v>
      </c>
      <c r="N15" s="1"/>
    </row>
    <row r="16" spans="2:14">
      <c r="B16" s="86" t="str">
        <f t="shared" si="0"/>
        <v xml:space="preserve"> </v>
      </c>
      <c r="C16" s="58"/>
      <c r="D16" s="87" t="str">
        <f>IF(ISBLANK(Tabulka49[[#This Row],[start. č.]]),"-",IF(ISERROR(VLOOKUP(Tabulka49[[#This Row],[start. č.]],'3. REGISTRACE'!B:F,2,0)),"start. č. nebylo registrováno!",VLOOKUP(Tabulka49[[#This Row],[start. č.]],'3. REGISTRACE'!B:F,2,0)))</f>
        <v>-</v>
      </c>
      <c r="E16" s="88" t="str">
        <f>IF(ISBLANK(Tabulka49[[#This Row],[start. č.]]),"-",IF(ISERROR(VLOOKUP(Tabulka49[[#This Row],[start. č.]],'3. REGISTRACE'!B:F,3,0)),"-",VLOOKUP(Tabulka49[[#This Row],[start. č.]],'3. REGISTRACE'!B:F,3,0)))</f>
        <v>-</v>
      </c>
      <c r="F16" s="89" t="str">
        <f>IF(ISBLANK(Tabulka49[[#This Row],[start. č.]]),"-",IF(Tabulka49[[#This Row],[příjmení a jméno]]="start. č. nebylo registrováno!","-",IF(VLOOKUP(Tabulka49[[#This Row],[start. č.]],'3. REGISTRACE'!B:F,4,0)=0,"-",VLOOKUP(Tabulka49[[#This Row],[start. č.]],'3. REGISTRACE'!B:F,4,0))))</f>
        <v>-</v>
      </c>
      <c r="G16" s="88" t="str">
        <f>IF(ISBLANK(Tabulka49[[#This Row],[start. č.]]),"-",IF(Tabulka49[[#This Row],[příjmení a jméno]]="start. č. nebylo registrováno!","-",IF(VLOOKUP(Tabulka49[[#This Row],[start. č.]],'3. REGISTRACE'!B:F,5,0)=0,"-",VLOOKUP(Tabulka49[[#This Row],[start. č.]],'3. REGISTRACE'!B:F,5,0))))</f>
        <v>-</v>
      </c>
      <c r="H16" s="90" t="str">
        <f>IF(OR(Tabulka49[[#This Row],[pořadí]]="DNF",Tabulka49[[#This Row],[pořadí]]=" "),"-",TIME(Tabulka49[[#This Row],[hod]],Tabulka49[[#This Row],[min]],Tabulka49[[#This Row],[sek]]))</f>
        <v>-</v>
      </c>
      <c r="I16" s="88" t="str">
        <f>IF(ISBLANK(Tabulka49[[#This Row],[start. č.]]),"-",IF(Tabulka49[[#This Row],[příjmení a jméno]]="start. č. nebylo registrováno!","-",IF(VLOOKUP(Tabulka49[[#This Row],[start. č.]],'3. REGISTRACE'!B:G,6,0)=0,"-",VLOOKUP(Tabulka49[[#This Row],[start. č.]],'3. REGISTRACE'!B:G,6,0))))</f>
        <v>-</v>
      </c>
      <c r="J16" s="59"/>
      <c r="K16" s="60"/>
      <c r="L16" s="61"/>
      <c r="M16" s="49" t="str">
        <f>IF(AND(ISBLANK(J16),ISBLANK(K16),ISBLANK(L16)),"-",IF(H16&gt;=MAX(H$9:H16),"ok","chyba!!!"))</f>
        <v>-</v>
      </c>
      <c r="N16" s="1"/>
    </row>
    <row r="17" spans="2:14">
      <c r="B17" s="86" t="str">
        <f t="shared" si="0"/>
        <v xml:space="preserve"> </v>
      </c>
      <c r="C17" s="58"/>
      <c r="D17" s="87" t="str">
        <f>IF(ISBLANK(Tabulka49[[#This Row],[start. č.]]),"-",IF(ISERROR(VLOOKUP(Tabulka49[[#This Row],[start. č.]],'3. REGISTRACE'!B:F,2,0)),"start. č. nebylo registrováno!",VLOOKUP(Tabulka49[[#This Row],[start. č.]],'3. REGISTRACE'!B:F,2,0)))</f>
        <v>-</v>
      </c>
      <c r="E17" s="88" t="str">
        <f>IF(ISBLANK(Tabulka49[[#This Row],[start. č.]]),"-",IF(ISERROR(VLOOKUP(Tabulka49[[#This Row],[start. č.]],'3. REGISTRACE'!B:F,3,0)),"-",VLOOKUP(Tabulka49[[#This Row],[start. č.]],'3. REGISTRACE'!B:F,3,0)))</f>
        <v>-</v>
      </c>
      <c r="F17" s="89" t="str">
        <f>IF(ISBLANK(Tabulka49[[#This Row],[start. č.]]),"-",IF(Tabulka49[[#This Row],[příjmení a jméno]]="start. č. nebylo registrováno!","-",IF(VLOOKUP(Tabulka49[[#This Row],[start. č.]],'3. REGISTRACE'!B:F,4,0)=0,"-",VLOOKUP(Tabulka49[[#This Row],[start. č.]],'3. REGISTRACE'!B:F,4,0))))</f>
        <v>-</v>
      </c>
      <c r="G17" s="88" t="str">
        <f>IF(ISBLANK(Tabulka49[[#This Row],[start. č.]]),"-",IF(Tabulka49[[#This Row],[příjmení a jméno]]="start. č. nebylo registrováno!","-",IF(VLOOKUP(Tabulka49[[#This Row],[start. č.]],'3. REGISTRACE'!B:F,5,0)=0,"-",VLOOKUP(Tabulka49[[#This Row],[start. č.]],'3. REGISTRACE'!B:F,5,0))))</f>
        <v>-</v>
      </c>
      <c r="H17" s="90" t="str">
        <f>IF(OR(Tabulka49[[#This Row],[pořadí]]="DNF",Tabulka49[[#This Row],[pořadí]]=" "),"-",TIME(Tabulka49[[#This Row],[hod]],Tabulka49[[#This Row],[min]],Tabulka49[[#This Row],[sek]]))</f>
        <v>-</v>
      </c>
      <c r="I17" s="88" t="str">
        <f>IF(ISBLANK(Tabulka49[[#This Row],[start. č.]]),"-",IF(Tabulka49[[#This Row],[příjmení a jméno]]="start. č. nebylo registrováno!","-",IF(VLOOKUP(Tabulka49[[#This Row],[start. č.]],'3. REGISTRACE'!B:G,6,0)=0,"-",VLOOKUP(Tabulka49[[#This Row],[start. č.]],'3. REGISTRACE'!B:G,6,0))))</f>
        <v>-</v>
      </c>
      <c r="J17" s="59"/>
      <c r="K17" s="60"/>
      <c r="L17" s="61"/>
      <c r="M17" s="49" t="str">
        <f>IF(AND(ISBLANK(J17),ISBLANK(K17),ISBLANK(L17)),"-",IF(H17&gt;=MAX(H$9:H17),"ok","chyba!!!"))</f>
        <v>-</v>
      </c>
      <c r="N17" s="1"/>
    </row>
    <row r="18" spans="2:14">
      <c r="B18" s="86" t="str">
        <f t="shared" si="0"/>
        <v xml:space="preserve"> </v>
      </c>
      <c r="C18" s="58"/>
      <c r="D18" s="87" t="str">
        <f>IF(ISBLANK(Tabulka49[[#This Row],[start. č.]]),"-",IF(ISERROR(VLOOKUP(Tabulka49[[#This Row],[start. č.]],'3. REGISTRACE'!B:F,2,0)),"start. č. nebylo registrováno!",VLOOKUP(Tabulka49[[#This Row],[start. č.]],'3. REGISTRACE'!B:F,2,0)))</f>
        <v>-</v>
      </c>
      <c r="E18" s="88" t="str">
        <f>IF(ISBLANK(Tabulka49[[#This Row],[start. č.]]),"-",IF(ISERROR(VLOOKUP(Tabulka49[[#This Row],[start. č.]],'3. REGISTRACE'!B:F,3,0)),"-",VLOOKUP(Tabulka49[[#This Row],[start. č.]],'3. REGISTRACE'!B:F,3,0)))</f>
        <v>-</v>
      </c>
      <c r="F18" s="89" t="str">
        <f>IF(ISBLANK(Tabulka49[[#This Row],[start. č.]]),"-",IF(Tabulka49[[#This Row],[příjmení a jméno]]="start. č. nebylo registrováno!","-",IF(VLOOKUP(Tabulka49[[#This Row],[start. č.]],'3. REGISTRACE'!B:F,4,0)=0,"-",VLOOKUP(Tabulka49[[#This Row],[start. č.]],'3. REGISTRACE'!B:F,4,0))))</f>
        <v>-</v>
      </c>
      <c r="G18" s="88" t="str">
        <f>IF(ISBLANK(Tabulka49[[#This Row],[start. č.]]),"-",IF(Tabulka49[[#This Row],[příjmení a jméno]]="start. č. nebylo registrováno!","-",IF(VLOOKUP(Tabulka49[[#This Row],[start. č.]],'3. REGISTRACE'!B:F,5,0)=0,"-",VLOOKUP(Tabulka49[[#This Row],[start. č.]],'3. REGISTRACE'!B:F,5,0))))</f>
        <v>-</v>
      </c>
      <c r="H18" s="90" t="str">
        <f>IF(OR(Tabulka49[[#This Row],[pořadí]]="DNF",Tabulka49[[#This Row],[pořadí]]=" "),"-",TIME(Tabulka49[[#This Row],[hod]],Tabulka49[[#This Row],[min]],Tabulka49[[#This Row],[sek]]))</f>
        <v>-</v>
      </c>
      <c r="I18" s="88" t="str">
        <f>IF(ISBLANK(Tabulka49[[#This Row],[start. č.]]),"-",IF(Tabulka49[[#This Row],[příjmení a jméno]]="start. č. nebylo registrováno!","-",IF(VLOOKUP(Tabulka49[[#This Row],[start. č.]],'3. REGISTRACE'!B:G,6,0)=0,"-",VLOOKUP(Tabulka49[[#This Row],[start. č.]],'3. REGISTRACE'!B:G,6,0))))</f>
        <v>-</v>
      </c>
      <c r="J18" s="59"/>
      <c r="K18" s="60"/>
      <c r="L18" s="61"/>
      <c r="M18" s="49" t="str">
        <f>IF(AND(ISBLANK(J18),ISBLANK(K18),ISBLANK(L18)),"-",IF(H18&gt;=MAX(H$9:H18),"ok","chyba!!!"))</f>
        <v>-</v>
      </c>
      <c r="N18" s="1"/>
    </row>
    <row r="19" spans="2:14">
      <c r="B19" s="86" t="str">
        <f t="shared" si="0"/>
        <v xml:space="preserve"> </v>
      </c>
      <c r="C19" s="58"/>
      <c r="D19" s="87" t="str">
        <f>IF(ISBLANK(Tabulka49[[#This Row],[start. č.]]),"-",IF(ISERROR(VLOOKUP(Tabulka49[[#This Row],[start. č.]],'3. REGISTRACE'!B:F,2,0)),"start. č. nebylo registrováno!",VLOOKUP(Tabulka49[[#This Row],[start. č.]],'3. REGISTRACE'!B:F,2,0)))</f>
        <v>-</v>
      </c>
      <c r="E19" s="88" t="str">
        <f>IF(ISBLANK(Tabulka49[[#This Row],[start. č.]]),"-",IF(ISERROR(VLOOKUP(Tabulka49[[#This Row],[start. č.]],'3. REGISTRACE'!B:F,3,0)),"-",VLOOKUP(Tabulka49[[#This Row],[start. č.]],'3. REGISTRACE'!B:F,3,0)))</f>
        <v>-</v>
      </c>
      <c r="F19" s="89" t="str">
        <f>IF(ISBLANK(Tabulka49[[#This Row],[start. č.]]),"-",IF(Tabulka49[[#This Row],[příjmení a jméno]]="start. č. nebylo registrováno!","-",IF(VLOOKUP(Tabulka49[[#This Row],[start. č.]],'3. REGISTRACE'!B:F,4,0)=0,"-",VLOOKUP(Tabulka49[[#This Row],[start. č.]],'3. REGISTRACE'!B:F,4,0))))</f>
        <v>-</v>
      </c>
      <c r="G19" s="88" t="str">
        <f>IF(ISBLANK(Tabulka49[[#This Row],[start. č.]]),"-",IF(Tabulka49[[#This Row],[příjmení a jméno]]="start. č. nebylo registrováno!","-",IF(VLOOKUP(Tabulka49[[#This Row],[start. č.]],'3. REGISTRACE'!B:F,5,0)=0,"-",VLOOKUP(Tabulka49[[#This Row],[start. č.]],'3. REGISTRACE'!B:F,5,0))))</f>
        <v>-</v>
      </c>
      <c r="H19" s="90" t="str">
        <f>IF(OR(Tabulka49[[#This Row],[pořadí]]="DNF",Tabulka49[[#This Row],[pořadí]]=" "),"-",TIME(Tabulka49[[#This Row],[hod]],Tabulka49[[#This Row],[min]],Tabulka49[[#This Row],[sek]]))</f>
        <v>-</v>
      </c>
      <c r="I19" s="88" t="str">
        <f>IF(ISBLANK(Tabulka49[[#This Row],[start. č.]]),"-",IF(Tabulka49[[#This Row],[příjmení a jméno]]="start. č. nebylo registrováno!","-",IF(VLOOKUP(Tabulka49[[#This Row],[start. č.]],'3. REGISTRACE'!B:G,6,0)=0,"-",VLOOKUP(Tabulka49[[#This Row],[start. č.]],'3. REGISTRACE'!B:G,6,0))))</f>
        <v>-</v>
      </c>
      <c r="J19" s="59"/>
      <c r="K19" s="60"/>
      <c r="L19" s="61"/>
      <c r="M19" s="49" t="str">
        <f>IF(AND(ISBLANK(J19),ISBLANK(K19),ISBLANK(L19)),"-",IF(H19&gt;=MAX(H$9:H19),"ok","chyba!!!"))</f>
        <v>-</v>
      </c>
      <c r="N19" s="1"/>
    </row>
    <row r="20" spans="2:14">
      <c r="B20" s="86" t="str">
        <f t="shared" si="0"/>
        <v xml:space="preserve"> </v>
      </c>
      <c r="C20" s="58"/>
      <c r="D20" s="87" t="str">
        <f>IF(ISBLANK(Tabulka49[[#This Row],[start. č.]]),"-",IF(ISERROR(VLOOKUP(Tabulka49[[#This Row],[start. č.]],'3. REGISTRACE'!B:F,2,0)),"start. č. nebylo registrováno!",VLOOKUP(Tabulka49[[#This Row],[start. č.]],'3. REGISTRACE'!B:F,2,0)))</f>
        <v>-</v>
      </c>
      <c r="E20" s="88" t="str">
        <f>IF(ISBLANK(Tabulka49[[#This Row],[start. č.]]),"-",IF(ISERROR(VLOOKUP(Tabulka49[[#This Row],[start. č.]],'3. REGISTRACE'!B:F,3,0)),"-",VLOOKUP(Tabulka49[[#This Row],[start. č.]],'3. REGISTRACE'!B:F,3,0)))</f>
        <v>-</v>
      </c>
      <c r="F20" s="89" t="str">
        <f>IF(ISBLANK(Tabulka49[[#This Row],[start. č.]]),"-",IF(Tabulka49[[#This Row],[příjmení a jméno]]="start. č. nebylo registrováno!","-",IF(VLOOKUP(Tabulka49[[#This Row],[start. č.]],'3. REGISTRACE'!B:F,4,0)=0,"-",VLOOKUP(Tabulka49[[#This Row],[start. č.]],'3. REGISTRACE'!B:F,4,0))))</f>
        <v>-</v>
      </c>
      <c r="G20" s="88" t="str">
        <f>IF(ISBLANK(Tabulka49[[#This Row],[start. č.]]),"-",IF(Tabulka49[[#This Row],[příjmení a jméno]]="start. č. nebylo registrováno!","-",IF(VLOOKUP(Tabulka49[[#This Row],[start. č.]],'3. REGISTRACE'!B:F,5,0)=0,"-",VLOOKUP(Tabulka49[[#This Row],[start. č.]],'3. REGISTRACE'!B:F,5,0))))</f>
        <v>-</v>
      </c>
      <c r="H20" s="90" t="str">
        <f>IF(OR(Tabulka49[[#This Row],[pořadí]]="DNF",Tabulka49[[#This Row],[pořadí]]=" "),"-",TIME(Tabulka49[[#This Row],[hod]],Tabulka49[[#This Row],[min]],Tabulka49[[#This Row],[sek]]))</f>
        <v>-</v>
      </c>
      <c r="I20" s="88" t="str">
        <f>IF(ISBLANK(Tabulka49[[#This Row],[start. č.]]),"-",IF(Tabulka49[[#This Row],[příjmení a jméno]]="start. č. nebylo registrováno!","-",IF(VLOOKUP(Tabulka49[[#This Row],[start. č.]],'3. REGISTRACE'!B:G,6,0)=0,"-",VLOOKUP(Tabulka49[[#This Row],[start. č.]],'3. REGISTRACE'!B:G,6,0))))</f>
        <v>-</v>
      </c>
      <c r="J20" s="59"/>
      <c r="K20" s="60"/>
      <c r="L20" s="61"/>
      <c r="M20" s="49" t="str">
        <f>IF(AND(ISBLANK(J20),ISBLANK(K20),ISBLANK(L20)),"-",IF(H20&gt;=MAX(H$9:H20),"ok","chyba!!!"))</f>
        <v>-</v>
      </c>
      <c r="N20" s="1"/>
    </row>
    <row r="21" spans="2:14">
      <c r="B21" s="86" t="str">
        <f t="shared" si="0"/>
        <v xml:space="preserve"> </v>
      </c>
      <c r="C21" s="58"/>
      <c r="D21" s="87" t="str">
        <f>IF(ISBLANK(Tabulka49[[#This Row],[start. č.]]),"-",IF(ISERROR(VLOOKUP(Tabulka49[[#This Row],[start. č.]],'3. REGISTRACE'!B:F,2,0)),"start. č. nebylo registrováno!",VLOOKUP(Tabulka49[[#This Row],[start. č.]],'3. REGISTRACE'!B:F,2,0)))</f>
        <v>-</v>
      </c>
      <c r="E21" s="88" t="str">
        <f>IF(ISBLANK(Tabulka49[[#This Row],[start. č.]]),"-",IF(ISERROR(VLOOKUP(Tabulka49[[#This Row],[start. č.]],'3. REGISTRACE'!B:F,3,0)),"-",VLOOKUP(Tabulka49[[#This Row],[start. č.]],'3. REGISTRACE'!B:F,3,0)))</f>
        <v>-</v>
      </c>
      <c r="F21" s="89" t="str">
        <f>IF(ISBLANK(Tabulka49[[#This Row],[start. č.]]),"-",IF(Tabulka49[[#This Row],[příjmení a jméno]]="start. č. nebylo registrováno!","-",IF(VLOOKUP(Tabulka49[[#This Row],[start. č.]],'3. REGISTRACE'!B:F,4,0)=0,"-",VLOOKUP(Tabulka49[[#This Row],[start. č.]],'3. REGISTRACE'!B:F,4,0))))</f>
        <v>-</v>
      </c>
      <c r="G21" s="88" t="str">
        <f>IF(ISBLANK(Tabulka49[[#This Row],[start. č.]]),"-",IF(Tabulka49[[#This Row],[příjmení a jméno]]="start. č. nebylo registrováno!","-",IF(VLOOKUP(Tabulka49[[#This Row],[start. č.]],'3. REGISTRACE'!B:F,5,0)=0,"-",VLOOKUP(Tabulka49[[#This Row],[start. č.]],'3. REGISTRACE'!B:F,5,0))))</f>
        <v>-</v>
      </c>
      <c r="H21" s="90" t="str">
        <f>IF(OR(Tabulka49[[#This Row],[pořadí]]="DNF",Tabulka49[[#This Row],[pořadí]]=" "),"-",TIME(Tabulka49[[#This Row],[hod]],Tabulka49[[#This Row],[min]],Tabulka49[[#This Row],[sek]]))</f>
        <v>-</v>
      </c>
      <c r="I21" s="88" t="str">
        <f>IF(ISBLANK(Tabulka49[[#This Row],[start. č.]]),"-",IF(Tabulka49[[#This Row],[příjmení a jméno]]="start. č. nebylo registrováno!","-",IF(VLOOKUP(Tabulka49[[#This Row],[start. č.]],'3. REGISTRACE'!B:G,6,0)=0,"-",VLOOKUP(Tabulka49[[#This Row],[start. č.]],'3. REGISTRACE'!B:G,6,0))))</f>
        <v>-</v>
      </c>
      <c r="J21" s="59"/>
      <c r="K21" s="60"/>
      <c r="L21" s="61"/>
      <c r="M21" s="49" t="str">
        <f>IF(AND(ISBLANK(J21),ISBLANK(K21),ISBLANK(L21)),"-",IF(H21&gt;=MAX(H$9:H21),"ok","chyba!!!"))</f>
        <v>-</v>
      </c>
      <c r="N21" s="1"/>
    </row>
    <row r="22" spans="2:14">
      <c r="B22" s="86" t="str">
        <f t="shared" si="0"/>
        <v xml:space="preserve"> </v>
      </c>
      <c r="C22" s="58"/>
      <c r="D22" s="87" t="str">
        <f>IF(ISBLANK(Tabulka49[[#This Row],[start. č.]]),"-",IF(ISERROR(VLOOKUP(Tabulka49[[#This Row],[start. č.]],'3. REGISTRACE'!B:F,2,0)),"start. č. nebylo registrováno!",VLOOKUP(Tabulka49[[#This Row],[start. č.]],'3. REGISTRACE'!B:F,2,0)))</f>
        <v>-</v>
      </c>
      <c r="E22" s="88" t="str">
        <f>IF(ISBLANK(Tabulka49[[#This Row],[start. č.]]),"-",IF(ISERROR(VLOOKUP(Tabulka49[[#This Row],[start. č.]],'3. REGISTRACE'!B:F,3,0)),"-",VLOOKUP(Tabulka49[[#This Row],[start. č.]],'3. REGISTRACE'!B:F,3,0)))</f>
        <v>-</v>
      </c>
      <c r="F22" s="89" t="str">
        <f>IF(ISBLANK(Tabulka49[[#This Row],[start. č.]]),"-",IF(Tabulka49[[#This Row],[příjmení a jméno]]="start. č. nebylo registrováno!","-",IF(VLOOKUP(Tabulka49[[#This Row],[start. č.]],'3. REGISTRACE'!B:F,4,0)=0,"-",VLOOKUP(Tabulka49[[#This Row],[start. č.]],'3. REGISTRACE'!B:F,4,0))))</f>
        <v>-</v>
      </c>
      <c r="G22" s="88" t="str">
        <f>IF(ISBLANK(Tabulka49[[#This Row],[start. č.]]),"-",IF(Tabulka49[[#This Row],[příjmení a jméno]]="start. č. nebylo registrováno!","-",IF(VLOOKUP(Tabulka49[[#This Row],[start. č.]],'3. REGISTRACE'!B:F,5,0)=0,"-",VLOOKUP(Tabulka49[[#This Row],[start. č.]],'3. REGISTRACE'!B:F,5,0))))</f>
        <v>-</v>
      </c>
      <c r="H22" s="90" t="str">
        <f>IF(OR(Tabulka49[[#This Row],[pořadí]]="DNF",Tabulka49[[#This Row],[pořadí]]=" "),"-",TIME(Tabulka49[[#This Row],[hod]],Tabulka49[[#This Row],[min]],Tabulka49[[#This Row],[sek]]))</f>
        <v>-</v>
      </c>
      <c r="I22" s="88" t="str">
        <f>IF(ISBLANK(Tabulka49[[#This Row],[start. č.]]),"-",IF(Tabulka49[[#This Row],[příjmení a jméno]]="start. č. nebylo registrováno!","-",IF(VLOOKUP(Tabulka49[[#This Row],[start. č.]],'3. REGISTRACE'!B:G,6,0)=0,"-",VLOOKUP(Tabulka49[[#This Row],[start. č.]],'3. REGISTRACE'!B:G,6,0))))</f>
        <v>-</v>
      </c>
      <c r="J22" s="59"/>
      <c r="K22" s="60"/>
      <c r="L22" s="61"/>
      <c r="M22" s="49" t="str">
        <f>IF(AND(ISBLANK(J22),ISBLANK(K22),ISBLANK(L22)),"-",IF(H22&gt;=MAX(H$9:H22),"ok","chyba!!!"))</f>
        <v>-</v>
      </c>
      <c r="N22" s="1"/>
    </row>
    <row r="23" spans="2:14">
      <c r="B23" s="86" t="str">
        <f t="shared" si="0"/>
        <v xml:space="preserve"> </v>
      </c>
      <c r="C23" s="58"/>
      <c r="D23" s="87" t="str">
        <f>IF(ISBLANK(Tabulka49[[#This Row],[start. č.]]),"-",IF(ISERROR(VLOOKUP(Tabulka49[[#This Row],[start. č.]],'3. REGISTRACE'!B:F,2,0)),"start. č. nebylo registrováno!",VLOOKUP(Tabulka49[[#This Row],[start. č.]],'3. REGISTRACE'!B:F,2,0)))</f>
        <v>-</v>
      </c>
      <c r="E23" s="88" t="str">
        <f>IF(ISBLANK(Tabulka49[[#This Row],[start. č.]]),"-",IF(ISERROR(VLOOKUP(Tabulka49[[#This Row],[start. č.]],'3. REGISTRACE'!B:F,3,0)),"-",VLOOKUP(Tabulka49[[#This Row],[start. č.]],'3. REGISTRACE'!B:F,3,0)))</f>
        <v>-</v>
      </c>
      <c r="F23" s="89" t="str">
        <f>IF(ISBLANK(Tabulka49[[#This Row],[start. č.]]),"-",IF(Tabulka49[[#This Row],[příjmení a jméno]]="start. č. nebylo registrováno!","-",IF(VLOOKUP(Tabulka49[[#This Row],[start. č.]],'3. REGISTRACE'!B:F,4,0)=0,"-",VLOOKUP(Tabulka49[[#This Row],[start. č.]],'3. REGISTRACE'!B:F,4,0))))</f>
        <v>-</v>
      </c>
      <c r="G23" s="88" t="str">
        <f>IF(ISBLANK(Tabulka49[[#This Row],[start. č.]]),"-",IF(Tabulka49[[#This Row],[příjmení a jméno]]="start. č. nebylo registrováno!","-",IF(VLOOKUP(Tabulka49[[#This Row],[start. č.]],'3. REGISTRACE'!B:F,5,0)=0,"-",VLOOKUP(Tabulka49[[#This Row],[start. č.]],'3. REGISTRACE'!B:F,5,0))))</f>
        <v>-</v>
      </c>
      <c r="H23" s="90" t="str">
        <f>IF(OR(Tabulka49[[#This Row],[pořadí]]="DNF",Tabulka49[[#This Row],[pořadí]]=" "),"-",TIME(Tabulka49[[#This Row],[hod]],Tabulka49[[#This Row],[min]],Tabulka49[[#This Row],[sek]]))</f>
        <v>-</v>
      </c>
      <c r="I23" s="88" t="str">
        <f>IF(ISBLANK(Tabulka49[[#This Row],[start. č.]]),"-",IF(Tabulka49[[#This Row],[příjmení a jméno]]="start. č. nebylo registrováno!","-",IF(VLOOKUP(Tabulka49[[#This Row],[start. č.]],'3. REGISTRACE'!B:G,6,0)=0,"-",VLOOKUP(Tabulka49[[#This Row],[start. č.]],'3. REGISTRACE'!B:G,6,0))))</f>
        <v>-</v>
      </c>
      <c r="J23" s="59"/>
      <c r="K23" s="60"/>
      <c r="L23" s="61"/>
      <c r="M23" s="49" t="str">
        <f>IF(AND(ISBLANK(J23),ISBLANK(K23),ISBLANK(L23)),"-",IF(H23&gt;=MAX(H$9:H23),"ok","chyba!!!"))</f>
        <v>-</v>
      </c>
      <c r="N23" s="1"/>
    </row>
    <row r="24" spans="2:14">
      <c r="B24" s="86" t="str">
        <f t="shared" si="0"/>
        <v xml:space="preserve"> </v>
      </c>
      <c r="C24" s="58"/>
      <c r="D24" s="87" t="str">
        <f>IF(ISBLANK(Tabulka49[[#This Row],[start. č.]]),"-",IF(ISERROR(VLOOKUP(Tabulka49[[#This Row],[start. č.]],'3. REGISTRACE'!B:F,2,0)),"start. č. nebylo registrováno!",VLOOKUP(Tabulka49[[#This Row],[start. č.]],'3. REGISTRACE'!B:F,2,0)))</f>
        <v>-</v>
      </c>
      <c r="E24" s="88" t="str">
        <f>IF(ISBLANK(Tabulka49[[#This Row],[start. č.]]),"-",IF(ISERROR(VLOOKUP(Tabulka49[[#This Row],[start. č.]],'3. REGISTRACE'!B:F,3,0)),"-",VLOOKUP(Tabulka49[[#This Row],[start. č.]],'3. REGISTRACE'!B:F,3,0)))</f>
        <v>-</v>
      </c>
      <c r="F24" s="89" t="str">
        <f>IF(ISBLANK(Tabulka49[[#This Row],[start. č.]]),"-",IF(Tabulka49[[#This Row],[příjmení a jméno]]="start. č. nebylo registrováno!","-",IF(VLOOKUP(Tabulka49[[#This Row],[start. č.]],'3. REGISTRACE'!B:F,4,0)=0,"-",VLOOKUP(Tabulka49[[#This Row],[start. č.]],'3. REGISTRACE'!B:F,4,0))))</f>
        <v>-</v>
      </c>
      <c r="G24" s="88" t="str">
        <f>IF(ISBLANK(Tabulka49[[#This Row],[start. č.]]),"-",IF(Tabulka49[[#This Row],[příjmení a jméno]]="start. č. nebylo registrováno!","-",IF(VLOOKUP(Tabulka49[[#This Row],[start. č.]],'3. REGISTRACE'!B:F,5,0)=0,"-",VLOOKUP(Tabulka49[[#This Row],[start. č.]],'3. REGISTRACE'!B:F,5,0))))</f>
        <v>-</v>
      </c>
      <c r="H24" s="90" t="str">
        <f>IF(OR(Tabulka49[[#This Row],[pořadí]]="DNF",Tabulka49[[#This Row],[pořadí]]=" "),"-",TIME(Tabulka49[[#This Row],[hod]],Tabulka49[[#This Row],[min]],Tabulka49[[#This Row],[sek]]))</f>
        <v>-</v>
      </c>
      <c r="I24" s="88" t="str">
        <f>IF(ISBLANK(Tabulka49[[#This Row],[start. č.]]),"-",IF(Tabulka49[[#This Row],[příjmení a jméno]]="start. č. nebylo registrováno!","-",IF(VLOOKUP(Tabulka49[[#This Row],[start. č.]],'3. REGISTRACE'!B:G,6,0)=0,"-",VLOOKUP(Tabulka49[[#This Row],[start. č.]],'3. REGISTRACE'!B:G,6,0))))</f>
        <v>-</v>
      </c>
      <c r="J24" s="59"/>
      <c r="K24" s="60"/>
      <c r="L24" s="61"/>
      <c r="M24" s="49" t="str">
        <f>IF(AND(ISBLANK(J24),ISBLANK(K24),ISBLANK(L24)),"-",IF(H24&gt;=MAX(H$9:H24),"ok","chyba!!!"))</f>
        <v>-</v>
      </c>
      <c r="N24" s="1"/>
    </row>
    <row r="25" spans="2:14">
      <c r="B25" s="86" t="str">
        <f t="shared" si="0"/>
        <v xml:space="preserve"> </v>
      </c>
      <c r="C25" s="58"/>
      <c r="D25" s="87" t="str">
        <f>IF(ISBLANK(Tabulka49[[#This Row],[start. č.]]),"-",IF(ISERROR(VLOOKUP(Tabulka49[[#This Row],[start. č.]],'3. REGISTRACE'!B:F,2,0)),"start. č. nebylo registrováno!",VLOOKUP(Tabulka49[[#This Row],[start. č.]],'3. REGISTRACE'!B:F,2,0)))</f>
        <v>-</v>
      </c>
      <c r="E25" s="88" t="str">
        <f>IF(ISBLANK(Tabulka49[[#This Row],[start. č.]]),"-",IF(ISERROR(VLOOKUP(Tabulka49[[#This Row],[start. č.]],'3. REGISTRACE'!B:F,3,0)),"-",VLOOKUP(Tabulka49[[#This Row],[start. č.]],'3. REGISTRACE'!B:F,3,0)))</f>
        <v>-</v>
      </c>
      <c r="F25" s="89" t="str">
        <f>IF(ISBLANK(Tabulka49[[#This Row],[start. č.]]),"-",IF(Tabulka49[[#This Row],[příjmení a jméno]]="start. č. nebylo registrováno!","-",IF(VLOOKUP(Tabulka49[[#This Row],[start. č.]],'3. REGISTRACE'!B:F,4,0)=0,"-",VLOOKUP(Tabulka49[[#This Row],[start. č.]],'3. REGISTRACE'!B:F,4,0))))</f>
        <v>-</v>
      </c>
      <c r="G25" s="88" t="str">
        <f>IF(ISBLANK(Tabulka49[[#This Row],[start. č.]]),"-",IF(Tabulka49[[#This Row],[příjmení a jméno]]="start. č. nebylo registrováno!","-",IF(VLOOKUP(Tabulka49[[#This Row],[start. č.]],'3. REGISTRACE'!B:F,5,0)=0,"-",VLOOKUP(Tabulka49[[#This Row],[start. č.]],'3. REGISTRACE'!B:F,5,0))))</f>
        <v>-</v>
      </c>
      <c r="H25" s="90" t="str">
        <f>IF(OR(Tabulka49[[#This Row],[pořadí]]="DNF",Tabulka49[[#This Row],[pořadí]]=" "),"-",TIME(Tabulka49[[#This Row],[hod]],Tabulka49[[#This Row],[min]],Tabulka49[[#This Row],[sek]]))</f>
        <v>-</v>
      </c>
      <c r="I25" s="88" t="str">
        <f>IF(ISBLANK(Tabulka49[[#This Row],[start. č.]]),"-",IF(Tabulka49[[#This Row],[příjmení a jméno]]="start. č. nebylo registrováno!","-",IF(VLOOKUP(Tabulka49[[#This Row],[start. č.]],'3. REGISTRACE'!B:G,6,0)=0,"-",VLOOKUP(Tabulka49[[#This Row],[start. č.]],'3. REGISTRACE'!B:G,6,0))))</f>
        <v>-</v>
      </c>
      <c r="J25" s="59"/>
      <c r="K25" s="60"/>
      <c r="L25" s="61"/>
      <c r="M25" s="49" t="str">
        <f>IF(AND(ISBLANK(J25),ISBLANK(K25),ISBLANK(L25)),"-",IF(H25&gt;=MAX(H$9:H25),"ok","chyba!!!"))</f>
        <v>-</v>
      </c>
      <c r="N25" s="1"/>
    </row>
    <row r="26" spans="2:14">
      <c r="B26" s="86" t="str">
        <f t="shared" si="0"/>
        <v xml:space="preserve"> </v>
      </c>
      <c r="C26" s="58"/>
      <c r="D26" s="87" t="str">
        <f>IF(ISBLANK(Tabulka49[[#This Row],[start. č.]]),"-",IF(ISERROR(VLOOKUP(Tabulka49[[#This Row],[start. č.]],'3. REGISTRACE'!B:F,2,0)),"start. č. nebylo registrováno!",VLOOKUP(Tabulka49[[#This Row],[start. č.]],'3. REGISTRACE'!B:F,2,0)))</f>
        <v>-</v>
      </c>
      <c r="E26" s="88" t="str">
        <f>IF(ISBLANK(Tabulka49[[#This Row],[start. č.]]),"-",IF(ISERROR(VLOOKUP(Tabulka49[[#This Row],[start. č.]],'3. REGISTRACE'!B:F,3,0)),"-",VLOOKUP(Tabulka49[[#This Row],[start. č.]],'3. REGISTRACE'!B:F,3,0)))</f>
        <v>-</v>
      </c>
      <c r="F26" s="89" t="str">
        <f>IF(ISBLANK(Tabulka49[[#This Row],[start. č.]]),"-",IF(Tabulka49[[#This Row],[příjmení a jméno]]="start. č. nebylo registrováno!","-",IF(VLOOKUP(Tabulka49[[#This Row],[start. č.]],'3. REGISTRACE'!B:F,4,0)=0,"-",VLOOKUP(Tabulka49[[#This Row],[start. č.]],'3. REGISTRACE'!B:F,4,0))))</f>
        <v>-</v>
      </c>
      <c r="G26" s="88" t="str">
        <f>IF(ISBLANK(Tabulka49[[#This Row],[start. č.]]),"-",IF(Tabulka49[[#This Row],[příjmení a jméno]]="start. č. nebylo registrováno!","-",IF(VLOOKUP(Tabulka49[[#This Row],[start. č.]],'3. REGISTRACE'!B:F,5,0)=0,"-",VLOOKUP(Tabulka49[[#This Row],[start. č.]],'3. REGISTRACE'!B:F,5,0))))</f>
        <v>-</v>
      </c>
      <c r="H26" s="90" t="str">
        <f>IF(OR(Tabulka49[[#This Row],[pořadí]]="DNF",Tabulka49[[#This Row],[pořadí]]=" "),"-",TIME(Tabulka49[[#This Row],[hod]],Tabulka49[[#This Row],[min]],Tabulka49[[#This Row],[sek]]))</f>
        <v>-</v>
      </c>
      <c r="I26" s="88" t="str">
        <f>IF(ISBLANK(Tabulka49[[#This Row],[start. č.]]),"-",IF(Tabulka49[[#This Row],[příjmení a jméno]]="start. č. nebylo registrováno!","-",IF(VLOOKUP(Tabulka49[[#This Row],[start. č.]],'3. REGISTRACE'!B:G,6,0)=0,"-",VLOOKUP(Tabulka49[[#This Row],[start. č.]],'3. REGISTRACE'!B:G,6,0))))</f>
        <v>-</v>
      </c>
      <c r="J26" s="59"/>
      <c r="K26" s="60"/>
      <c r="L26" s="61"/>
      <c r="M26" s="49" t="str">
        <f>IF(AND(ISBLANK(J26),ISBLANK(K26),ISBLANK(L26)),"-",IF(H26&gt;=MAX(H$9:H26),"ok","chyba!!!"))</f>
        <v>-</v>
      </c>
      <c r="N26" s="1"/>
    </row>
    <row r="27" spans="2:14">
      <c r="B27" s="86" t="str">
        <f t="shared" si="0"/>
        <v xml:space="preserve"> </v>
      </c>
      <c r="C27" s="58"/>
      <c r="D27" s="87" t="str">
        <f>IF(ISBLANK(Tabulka49[[#This Row],[start. č.]]),"-",IF(ISERROR(VLOOKUP(Tabulka49[[#This Row],[start. č.]],'3. REGISTRACE'!B:F,2,0)),"start. č. nebylo registrováno!",VLOOKUP(Tabulka49[[#This Row],[start. č.]],'3. REGISTRACE'!B:F,2,0)))</f>
        <v>-</v>
      </c>
      <c r="E27" s="88" t="str">
        <f>IF(ISBLANK(Tabulka49[[#This Row],[start. č.]]),"-",IF(ISERROR(VLOOKUP(Tabulka49[[#This Row],[start. č.]],'3. REGISTRACE'!B:F,3,0)),"-",VLOOKUP(Tabulka49[[#This Row],[start. č.]],'3. REGISTRACE'!B:F,3,0)))</f>
        <v>-</v>
      </c>
      <c r="F27" s="89" t="str">
        <f>IF(ISBLANK(Tabulka49[[#This Row],[start. č.]]),"-",IF(Tabulka49[[#This Row],[příjmení a jméno]]="start. č. nebylo registrováno!","-",IF(VLOOKUP(Tabulka49[[#This Row],[start. č.]],'3. REGISTRACE'!B:F,4,0)=0,"-",VLOOKUP(Tabulka49[[#This Row],[start. č.]],'3. REGISTRACE'!B:F,4,0))))</f>
        <v>-</v>
      </c>
      <c r="G27" s="88" t="str">
        <f>IF(ISBLANK(Tabulka49[[#This Row],[start. č.]]),"-",IF(Tabulka49[[#This Row],[příjmení a jméno]]="start. č. nebylo registrováno!","-",IF(VLOOKUP(Tabulka49[[#This Row],[start. č.]],'3. REGISTRACE'!B:F,5,0)=0,"-",VLOOKUP(Tabulka49[[#This Row],[start. č.]],'3. REGISTRACE'!B:F,5,0))))</f>
        <v>-</v>
      </c>
      <c r="H27" s="90" t="str">
        <f>IF(OR(Tabulka49[[#This Row],[pořadí]]="DNF",Tabulka49[[#This Row],[pořadí]]=" "),"-",TIME(Tabulka49[[#This Row],[hod]],Tabulka49[[#This Row],[min]],Tabulka49[[#This Row],[sek]]))</f>
        <v>-</v>
      </c>
      <c r="I27" s="88" t="str">
        <f>IF(ISBLANK(Tabulka49[[#This Row],[start. č.]]),"-",IF(Tabulka49[[#This Row],[příjmení a jméno]]="start. č. nebylo registrováno!","-",IF(VLOOKUP(Tabulka49[[#This Row],[start. č.]],'3. REGISTRACE'!B:G,6,0)=0,"-",VLOOKUP(Tabulka49[[#This Row],[start. č.]],'3. REGISTRACE'!B:G,6,0))))</f>
        <v>-</v>
      </c>
      <c r="J27" s="59"/>
      <c r="K27" s="60"/>
      <c r="L27" s="61"/>
      <c r="M27" s="49" t="str">
        <f>IF(AND(ISBLANK(J27),ISBLANK(K27),ISBLANK(L27)),"-",IF(H27&gt;=MAX(H$9:H27),"ok","chyba!!!"))</f>
        <v>-</v>
      </c>
      <c r="N27" s="1"/>
    </row>
    <row r="28" spans="2:14">
      <c r="B28" s="86" t="str">
        <f t="shared" si="0"/>
        <v xml:space="preserve"> </v>
      </c>
      <c r="C28" s="58"/>
      <c r="D28" s="87" t="str">
        <f>IF(ISBLANK(Tabulka49[[#This Row],[start. č.]]),"-",IF(ISERROR(VLOOKUP(Tabulka49[[#This Row],[start. č.]],'3. REGISTRACE'!B:F,2,0)),"start. č. nebylo registrováno!",VLOOKUP(Tabulka49[[#This Row],[start. č.]],'3. REGISTRACE'!B:F,2,0)))</f>
        <v>-</v>
      </c>
      <c r="E28" s="88" t="str">
        <f>IF(ISBLANK(Tabulka49[[#This Row],[start. č.]]),"-",IF(ISERROR(VLOOKUP(Tabulka49[[#This Row],[start. č.]],'3. REGISTRACE'!B:F,3,0)),"-",VLOOKUP(Tabulka49[[#This Row],[start. č.]],'3. REGISTRACE'!B:F,3,0)))</f>
        <v>-</v>
      </c>
      <c r="F28" s="89" t="str">
        <f>IF(ISBLANK(Tabulka49[[#This Row],[start. č.]]),"-",IF(Tabulka49[[#This Row],[příjmení a jméno]]="start. č. nebylo registrováno!","-",IF(VLOOKUP(Tabulka49[[#This Row],[start. č.]],'3. REGISTRACE'!B:F,4,0)=0,"-",VLOOKUP(Tabulka49[[#This Row],[start. č.]],'3. REGISTRACE'!B:F,4,0))))</f>
        <v>-</v>
      </c>
      <c r="G28" s="88" t="str">
        <f>IF(ISBLANK(Tabulka49[[#This Row],[start. č.]]),"-",IF(Tabulka49[[#This Row],[příjmení a jméno]]="start. č. nebylo registrováno!","-",IF(VLOOKUP(Tabulka49[[#This Row],[start. č.]],'3. REGISTRACE'!B:F,5,0)=0,"-",VLOOKUP(Tabulka49[[#This Row],[start. č.]],'3. REGISTRACE'!B:F,5,0))))</f>
        <v>-</v>
      </c>
      <c r="H28" s="90" t="str">
        <f>IF(OR(Tabulka49[[#This Row],[pořadí]]="DNF",Tabulka49[[#This Row],[pořadí]]=" "),"-",TIME(Tabulka49[[#This Row],[hod]],Tabulka49[[#This Row],[min]],Tabulka49[[#This Row],[sek]]))</f>
        <v>-</v>
      </c>
      <c r="I28" s="88" t="str">
        <f>IF(ISBLANK(Tabulka49[[#This Row],[start. č.]]),"-",IF(Tabulka49[[#This Row],[příjmení a jméno]]="start. č. nebylo registrováno!","-",IF(VLOOKUP(Tabulka49[[#This Row],[start. č.]],'3. REGISTRACE'!B:G,6,0)=0,"-",VLOOKUP(Tabulka49[[#This Row],[start. č.]],'3. REGISTRACE'!B:G,6,0))))</f>
        <v>-</v>
      </c>
      <c r="J28" s="59"/>
      <c r="K28" s="60"/>
      <c r="L28" s="61"/>
      <c r="M28" s="49" t="str">
        <f>IF(AND(ISBLANK(J28),ISBLANK(K28),ISBLANK(L28)),"-",IF(H28&gt;=MAX(H$9:H28),"ok","chyba!!!"))</f>
        <v>-</v>
      </c>
      <c r="N28" s="1"/>
    </row>
    <row r="29" spans="2:14">
      <c r="B29" s="86" t="str">
        <f t="shared" si="0"/>
        <v xml:space="preserve"> </v>
      </c>
      <c r="C29" s="58"/>
      <c r="D29" s="87" t="str">
        <f>IF(ISBLANK(Tabulka49[[#This Row],[start. č.]]),"-",IF(ISERROR(VLOOKUP(Tabulka49[[#This Row],[start. č.]],'3. REGISTRACE'!B:F,2,0)),"start. č. nebylo registrováno!",VLOOKUP(Tabulka49[[#This Row],[start. č.]],'3. REGISTRACE'!B:F,2,0)))</f>
        <v>-</v>
      </c>
      <c r="E29" s="88" t="str">
        <f>IF(ISBLANK(Tabulka49[[#This Row],[start. č.]]),"-",IF(ISERROR(VLOOKUP(Tabulka49[[#This Row],[start. č.]],'3. REGISTRACE'!B:F,3,0)),"-",VLOOKUP(Tabulka49[[#This Row],[start. č.]],'3. REGISTRACE'!B:F,3,0)))</f>
        <v>-</v>
      </c>
      <c r="F29" s="89" t="str">
        <f>IF(ISBLANK(Tabulka49[[#This Row],[start. č.]]),"-",IF(Tabulka49[[#This Row],[příjmení a jméno]]="start. č. nebylo registrováno!","-",IF(VLOOKUP(Tabulka49[[#This Row],[start. č.]],'3. REGISTRACE'!B:F,4,0)=0,"-",VLOOKUP(Tabulka49[[#This Row],[start. č.]],'3. REGISTRACE'!B:F,4,0))))</f>
        <v>-</v>
      </c>
      <c r="G29" s="88" t="str">
        <f>IF(ISBLANK(Tabulka49[[#This Row],[start. č.]]),"-",IF(Tabulka49[[#This Row],[příjmení a jméno]]="start. č. nebylo registrováno!","-",IF(VLOOKUP(Tabulka49[[#This Row],[start. č.]],'3. REGISTRACE'!B:F,5,0)=0,"-",VLOOKUP(Tabulka49[[#This Row],[start. č.]],'3. REGISTRACE'!B:F,5,0))))</f>
        <v>-</v>
      </c>
      <c r="H29" s="90" t="str">
        <f>IF(OR(Tabulka49[[#This Row],[pořadí]]="DNF",Tabulka49[[#This Row],[pořadí]]=" "),"-",TIME(Tabulka49[[#This Row],[hod]],Tabulka49[[#This Row],[min]],Tabulka49[[#This Row],[sek]]))</f>
        <v>-</v>
      </c>
      <c r="I29" s="88" t="str">
        <f>IF(ISBLANK(Tabulka49[[#This Row],[start. č.]]),"-",IF(Tabulka49[[#This Row],[příjmení a jméno]]="start. č. nebylo registrováno!","-",IF(VLOOKUP(Tabulka49[[#This Row],[start. č.]],'3. REGISTRACE'!B:G,6,0)=0,"-",VLOOKUP(Tabulka49[[#This Row],[start. č.]],'3. REGISTRACE'!B:G,6,0))))</f>
        <v>-</v>
      </c>
      <c r="J29" s="59"/>
      <c r="K29" s="60"/>
      <c r="L29" s="61"/>
      <c r="M29" s="49" t="str">
        <f>IF(AND(ISBLANK(J29),ISBLANK(K29),ISBLANK(L29)),"-",IF(H29&gt;=MAX(H$9:H29),"ok","chyba!!!"))</f>
        <v>-</v>
      </c>
      <c r="N29" s="1"/>
    </row>
    <row r="30" spans="2:14">
      <c r="B30" s="86" t="str">
        <f t="shared" si="0"/>
        <v xml:space="preserve"> </v>
      </c>
      <c r="C30" s="58"/>
      <c r="D30" s="87" t="str">
        <f>IF(ISBLANK(Tabulka49[[#This Row],[start. č.]]),"-",IF(ISERROR(VLOOKUP(Tabulka49[[#This Row],[start. č.]],'3. REGISTRACE'!B:F,2,0)),"start. č. nebylo registrováno!",VLOOKUP(Tabulka49[[#This Row],[start. č.]],'3. REGISTRACE'!B:F,2,0)))</f>
        <v>-</v>
      </c>
      <c r="E30" s="88" t="str">
        <f>IF(ISBLANK(Tabulka49[[#This Row],[start. č.]]),"-",IF(ISERROR(VLOOKUP(Tabulka49[[#This Row],[start. č.]],'3. REGISTRACE'!B:F,3,0)),"-",VLOOKUP(Tabulka49[[#This Row],[start. č.]],'3. REGISTRACE'!B:F,3,0)))</f>
        <v>-</v>
      </c>
      <c r="F30" s="89" t="str">
        <f>IF(ISBLANK(Tabulka49[[#This Row],[start. č.]]),"-",IF(Tabulka49[[#This Row],[příjmení a jméno]]="start. č. nebylo registrováno!","-",IF(VLOOKUP(Tabulka49[[#This Row],[start. č.]],'3. REGISTRACE'!B:F,4,0)=0,"-",VLOOKUP(Tabulka49[[#This Row],[start. č.]],'3. REGISTRACE'!B:F,4,0))))</f>
        <v>-</v>
      </c>
      <c r="G30" s="88" t="str">
        <f>IF(ISBLANK(Tabulka49[[#This Row],[start. č.]]),"-",IF(Tabulka49[[#This Row],[příjmení a jméno]]="start. č. nebylo registrováno!","-",IF(VLOOKUP(Tabulka49[[#This Row],[start. č.]],'3. REGISTRACE'!B:F,5,0)=0,"-",VLOOKUP(Tabulka49[[#This Row],[start. č.]],'3. REGISTRACE'!B:F,5,0))))</f>
        <v>-</v>
      </c>
      <c r="H30" s="90" t="str">
        <f>IF(OR(Tabulka49[[#This Row],[pořadí]]="DNF",Tabulka49[[#This Row],[pořadí]]=" "),"-",TIME(Tabulka49[[#This Row],[hod]],Tabulka49[[#This Row],[min]],Tabulka49[[#This Row],[sek]]))</f>
        <v>-</v>
      </c>
      <c r="I30" s="88" t="str">
        <f>IF(ISBLANK(Tabulka49[[#This Row],[start. č.]]),"-",IF(Tabulka49[[#This Row],[příjmení a jméno]]="start. č. nebylo registrováno!","-",IF(VLOOKUP(Tabulka49[[#This Row],[start. č.]],'3. REGISTRACE'!B:G,6,0)=0,"-",VLOOKUP(Tabulka49[[#This Row],[start. č.]],'3. REGISTRACE'!B:G,6,0))))</f>
        <v>-</v>
      </c>
      <c r="J30" s="59"/>
      <c r="K30" s="60"/>
      <c r="L30" s="61"/>
      <c r="M30" s="49" t="str">
        <f>IF(AND(ISBLANK(J30),ISBLANK(K30),ISBLANK(L30)),"-",IF(H30&gt;=MAX(H$9:H30),"ok","chyba!!!"))</f>
        <v>-</v>
      </c>
      <c r="N30" s="1"/>
    </row>
    <row r="31" spans="2:14">
      <c r="B31" s="86" t="str">
        <f t="shared" si="0"/>
        <v xml:space="preserve"> </v>
      </c>
      <c r="C31" s="58"/>
      <c r="D31" s="87" t="str">
        <f>IF(ISBLANK(Tabulka49[[#This Row],[start. č.]]),"-",IF(ISERROR(VLOOKUP(Tabulka49[[#This Row],[start. č.]],'3. REGISTRACE'!B:F,2,0)),"start. č. nebylo registrováno!",VLOOKUP(Tabulka49[[#This Row],[start. č.]],'3. REGISTRACE'!B:F,2,0)))</f>
        <v>-</v>
      </c>
      <c r="E31" s="88" t="str">
        <f>IF(ISBLANK(Tabulka49[[#This Row],[start. č.]]),"-",IF(ISERROR(VLOOKUP(Tabulka49[[#This Row],[start. č.]],'3. REGISTRACE'!B:F,3,0)),"-",VLOOKUP(Tabulka49[[#This Row],[start. č.]],'3. REGISTRACE'!B:F,3,0)))</f>
        <v>-</v>
      </c>
      <c r="F31" s="89" t="str">
        <f>IF(ISBLANK(Tabulka49[[#This Row],[start. č.]]),"-",IF(Tabulka49[[#This Row],[příjmení a jméno]]="start. č. nebylo registrováno!","-",IF(VLOOKUP(Tabulka49[[#This Row],[start. č.]],'3. REGISTRACE'!B:F,4,0)=0,"-",VLOOKUP(Tabulka49[[#This Row],[start. č.]],'3. REGISTRACE'!B:F,4,0))))</f>
        <v>-</v>
      </c>
      <c r="G31" s="88" t="str">
        <f>IF(ISBLANK(Tabulka49[[#This Row],[start. č.]]),"-",IF(Tabulka49[[#This Row],[příjmení a jméno]]="start. č. nebylo registrováno!","-",IF(VLOOKUP(Tabulka49[[#This Row],[start. č.]],'3. REGISTRACE'!B:F,5,0)=0,"-",VLOOKUP(Tabulka49[[#This Row],[start. č.]],'3. REGISTRACE'!B:F,5,0))))</f>
        <v>-</v>
      </c>
      <c r="H31" s="90" t="str">
        <f>IF(OR(Tabulka49[[#This Row],[pořadí]]="DNF",Tabulka49[[#This Row],[pořadí]]=" "),"-",TIME(Tabulka49[[#This Row],[hod]],Tabulka49[[#This Row],[min]],Tabulka49[[#This Row],[sek]]))</f>
        <v>-</v>
      </c>
      <c r="I31" s="88" t="str">
        <f>IF(ISBLANK(Tabulka49[[#This Row],[start. č.]]),"-",IF(Tabulka49[[#This Row],[příjmení a jméno]]="start. č. nebylo registrováno!","-",IF(VLOOKUP(Tabulka49[[#This Row],[start. č.]],'3. REGISTRACE'!B:G,6,0)=0,"-",VLOOKUP(Tabulka49[[#This Row],[start. č.]],'3. REGISTRACE'!B:G,6,0))))</f>
        <v>-</v>
      </c>
      <c r="J31" s="59"/>
      <c r="K31" s="60"/>
      <c r="L31" s="61"/>
      <c r="M31" s="49" t="str">
        <f>IF(AND(ISBLANK(J31),ISBLANK(K31),ISBLANK(L31)),"-",IF(H31&gt;=MAX(H$9:H31),"ok","chyba!!!"))</f>
        <v>-</v>
      </c>
      <c r="N31" s="1"/>
    </row>
    <row r="32" spans="2:14">
      <c r="B32" s="86" t="str">
        <f t="shared" si="0"/>
        <v xml:space="preserve"> </v>
      </c>
      <c r="C32" s="58"/>
      <c r="D32" s="87" t="str">
        <f>IF(ISBLANK(Tabulka49[[#This Row],[start. č.]]),"-",IF(ISERROR(VLOOKUP(Tabulka49[[#This Row],[start. č.]],'3. REGISTRACE'!B:F,2,0)),"start. č. nebylo registrováno!",VLOOKUP(Tabulka49[[#This Row],[start. č.]],'3. REGISTRACE'!B:F,2,0)))</f>
        <v>-</v>
      </c>
      <c r="E32" s="88" t="str">
        <f>IF(ISBLANK(Tabulka49[[#This Row],[start. č.]]),"-",IF(ISERROR(VLOOKUP(Tabulka49[[#This Row],[start. č.]],'3. REGISTRACE'!B:F,3,0)),"-",VLOOKUP(Tabulka49[[#This Row],[start. č.]],'3. REGISTRACE'!B:F,3,0)))</f>
        <v>-</v>
      </c>
      <c r="F32" s="89" t="str">
        <f>IF(ISBLANK(Tabulka49[[#This Row],[start. č.]]),"-",IF(Tabulka49[[#This Row],[příjmení a jméno]]="start. č. nebylo registrováno!","-",IF(VLOOKUP(Tabulka49[[#This Row],[start. č.]],'3. REGISTRACE'!B:F,4,0)=0,"-",VLOOKUP(Tabulka49[[#This Row],[start. č.]],'3. REGISTRACE'!B:F,4,0))))</f>
        <v>-</v>
      </c>
      <c r="G32" s="88" t="str">
        <f>IF(ISBLANK(Tabulka49[[#This Row],[start. č.]]),"-",IF(Tabulka49[[#This Row],[příjmení a jméno]]="start. č. nebylo registrováno!","-",IF(VLOOKUP(Tabulka49[[#This Row],[start. č.]],'3. REGISTRACE'!B:F,5,0)=0,"-",VLOOKUP(Tabulka49[[#This Row],[start. č.]],'3. REGISTRACE'!B:F,5,0))))</f>
        <v>-</v>
      </c>
      <c r="H32" s="90" t="str">
        <f>IF(OR(Tabulka49[[#This Row],[pořadí]]="DNF",Tabulka49[[#This Row],[pořadí]]=" "),"-",TIME(Tabulka49[[#This Row],[hod]],Tabulka49[[#This Row],[min]],Tabulka49[[#This Row],[sek]]))</f>
        <v>-</v>
      </c>
      <c r="I32" s="88" t="str">
        <f>IF(ISBLANK(Tabulka49[[#This Row],[start. č.]]),"-",IF(Tabulka49[[#This Row],[příjmení a jméno]]="start. č. nebylo registrováno!","-",IF(VLOOKUP(Tabulka49[[#This Row],[start. č.]],'3. REGISTRACE'!B:G,6,0)=0,"-",VLOOKUP(Tabulka49[[#This Row],[start. č.]],'3. REGISTRACE'!B:G,6,0))))</f>
        <v>-</v>
      </c>
      <c r="J32" s="59"/>
      <c r="K32" s="60"/>
      <c r="L32" s="61"/>
      <c r="M32" s="49" t="str">
        <f>IF(AND(ISBLANK(J32),ISBLANK(K32),ISBLANK(L32)),"-",IF(H32&gt;=MAX(H$9:H32),"ok","chyba!!!"))</f>
        <v>-</v>
      </c>
      <c r="N32" s="1"/>
    </row>
    <row r="33" spans="2:14">
      <c r="B33" s="86" t="str">
        <f t="shared" si="0"/>
        <v xml:space="preserve"> </v>
      </c>
      <c r="C33" s="58"/>
      <c r="D33" s="87" t="str">
        <f>IF(ISBLANK(Tabulka49[[#This Row],[start. č.]]),"-",IF(ISERROR(VLOOKUP(Tabulka49[[#This Row],[start. č.]],'3. REGISTRACE'!B:F,2,0)),"start. č. nebylo registrováno!",VLOOKUP(Tabulka49[[#This Row],[start. č.]],'3. REGISTRACE'!B:F,2,0)))</f>
        <v>-</v>
      </c>
      <c r="E33" s="88" t="str">
        <f>IF(ISBLANK(Tabulka49[[#This Row],[start. č.]]),"-",IF(ISERROR(VLOOKUP(Tabulka49[[#This Row],[start. č.]],'3. REGISTRACE'!B:F,3,0)),"-",VLOOKUP(Tabulka49[[#This Row],[start. č.]],'3. REGISTRACE'!B:F,3,0)))</f>
        <v>-</v>
      </c>
      <c r="F33" s="89" t="str">
        <f>IF(ISBLANK(Tabulka49[[#This Row],[start. č.]]),"-",IF(Tabulka49[[#This Row],[příjmení a jméno]]="start. č. nebylo registrováno!","-",IF(VLOOKUP(Tabulka49[[#This Row],[start. č.]],'3. REGISTRACE'!B:F,4,0)=0,"-",VLOOKUP(Tabulka49[[#This Row],[start. č.]],'3. REGISTRACE'!B:F,4,0))))</f>
        <v>-</v>
      </c>
      <c r="G33" s="88" t="str">
        <f>IF(ISBLANK(Tabulka49[[#This Row],[start. č.]]),"-",IF(Tabulka49[[#This Row],[příjmení a jméno]]="start. č. nebylo registrováno!","-",IF(VLOOKUP(Tabulka49[[#This Row],[start. č.]],'3. REGISTRACE'!B:F,5,0)=0,"-",VLOOKUP(Tabulka49[[#This Row],[start. č.]],'3. REGISTRACE'!B:F,5,0))))</f>
        <v>-</v>
      </c>
      <c r="H33" s="90" t="str">
        <f>IF(OR(Tabulka49[[#This Row],[pořadí]]="DNF",Tabulka49[[#This Row],[pořadí]]=" "),"-",TIME(Tabulka49[[#This Row],[hod]],Tabulka49[[#This Row],[min]],Tabulka49[[#This Row],[sek]]))</f>
        <v>-</v>
      </c>
      <c r="I33" s="88" t="str">
        <f>IF(ISBLANK(Tabulka49[[#This Row],[start. č.]]),"-",IF(Tabulka49[[#This Row],[příjmení a jméno]]="start. č. nebylo registrováno!","-",IF(VLOOKUP(Tabulka49[[#This Row],[start. č.]],'3. REGISTRACE'!B:G,6,0)=0,"-",VLOOKUP(Tabulka49[[#This Row],[start. č.]],'3. REGISTRACE'!B:G,6,0))))</f>
        <v>-</v>
      </c>
      <c r="J33" s="59"/>
      <c r="K33" s="60"/>
      <c r="L33" s="61"/>
      <c r="M33" s="49" t="str">
        <f>IF(AND(ISBLANK(J33),ISBLANK(K33),ISBLANK(L33)),"-",IF(H33&gt;=MAX(H$9:H33),"ok","chyba!!!"))</f>
        <v>-</v>
      </c>
      <c r="N33" s="1"/>
    </row>
    <row r="39" spans="2:14">
      <c r="B39" s="1" t="s">
        <v>13</v>
      </c>
      <c r="C39" s="2" t="s">
        <v>0</v>
      </c>
      <c r="D39" s="1" t="s">
        <v>14</v>
      </c>
      <c r="E39" s="2" t="s">
        <v>3</v>
      </c>
      <c r="F39" s="1" t="s">
        <v>1</v>
      </c>
      <c r="G39" s="2" t="s">
        <v>2</v>
      </c>
      <c r="H39" s="40" t="s">
        <v>18</v>
      </c>
      <c r="I39" s="2" t="s">
        <v>5</v>
      </c>
      <c r="J39" s="2" t="s">
        <v>15</v>
      </c>
      <c r="K39" s="2" t="s">
        <v>16</v>
      </c>
      <c r="L39" s="2" t="s">
        <v>17</v>
      </c>
      <c r="M39" s="48" t="s">
        <v>84</v>
      </c>
      <c r="N39" s="1"/>
    </row>
    <row r="40" spans="2:14">
      <c r="B40" s="78">
        <f t="shared" ref="B40:B64" si="1">IF(B39="pořadí",1,IF(AND(J40=99,K40=99,L40=99),"DNF",IF(D40="-"," ",B39+1)))</f>
        <v>1</v>
      </c>
      <c r="C40" s="41">
        <v>17</v>
      </c>
      <c r="D40" s="76" t="str">
        <f>IF(ISBLANK(Tabulka410[[#This Row],[start. č.]]),"-",IF(ISERROR(VLOOKUP(Tabulka410[[#This Row],[start. č.]],'3. REGISTRACE'!B:F,2,0)),"start. č. nebylo registrováno!",VLOOKUP(Tabulka410[[#This Row],[start. č.]],'3. REGISTRACE'!B:F,2,0)))</f>
        <v>Lomská Simona</v>
      </c>
      <c r="E40" s="77">
        <f>IF(ISBLANK(Tabulka410[[#This Row],[start. č.]]),"-",IF(ISERROR(VLOOKUP(Tabulka410[[#This Row],[start. č.]],'3. REGISTRACE'!B:F,3,0)),"-",VLOOKUP(Tabulka410[[#This Row],[start. č.]],'3. REGISTRACE'!B:F,3,0)))</f>
        <v>2010</v>
      </c>
      <c r="F40" s="79" t="str">
        <f>IF(ISBLANK(Tabulka410[[#This Row],[start. č.]]),"-",IF(Tabulka410[[#This Row],[příjmení a jméno]]="start. č. nebylo registrováno!","-",IF(VLOOKUP(Tabulka410[[#This Row],[start. č.]],'3. REGISTRACE'!B:F,4,0)=0,"-",VLOOKUP(Tabulka410[[#This Row],[start. č.]],'3. REGISTRACE'!B:F,4,0))))</f>
        <v>SK Čéčova</v>
      </c>
      <c r="G40" s="77" t="str">
        <f>IF(ISBLANK(Tabulka410[[#This Row],[start. č.]]),"-",IF(Tabulka410[[#This Row],[příjmení a jméno]]="start. č. nebylo registrováno!","-",IF(VLOOKUP(Tabulka410[[#This Row],[start. č.]],'3. REGISTRACE'!B:F,5,0)=0,"-",VLOOKUP(Tabulka410[[#This Row],[start. č.]],'3. REGISTRACE'!B:F,5,0))))</f>
        <v>Z</v>
      </c>
      <c r="H40" s="80">
        <f>IF(OR(Tabulka410[[#This Row],[pořadí]]="DNF",Tabulka410[[#This Row],[pořadí]]=" "),"-",TIME(Tabulka410[[#This Row],[hod]],Tabulka410[[#This Row],[min]],Tabulka410[[#This Row],[sek]]))</f>
        <v>1.423611111111111E-3</v>
      </c>
      <c r="I40" s="77" t="str">
        <f>IF(ISBLANK(Tabulka410[[#This Row],[start. č.]]),"-",IF(Tabulka410[[#This Row],[příjmení a jméno]]="start. č. nebylo registrováno!","-",IF(VLOOKUP(Tabulka410[[#This Row],[start. č.]],'3. REGISTRACE'!B:G,6,0)=0,"-",VLOOKUP(Tabulka410[[#This Row],[start. č.]],'3. REGISTRACE'!B:G,6,0))))</f>
        <v>Nejmladší žactvo D</v>
      </c>
      <c r="J40" s="46">
        <v>0</v>
      </c>
      <c r="K40" s="43">
        <v>2</v>
      </c>
      <c r="L40" s="47">
        <v>3</v>
      </c>
      <c r="M40" s="49" t="str">
        <f>IF(AND(ISBLANK(J40),ISBLANK(K40),ISBLANK(L40)),"-",IF(H40&gt;=MAX(H$40:H40),"ok","chyba!!!"))</f>
        <v>ok</v>
      </c>
      <c r="N40" s="1"/>
    </row>
    <row r="41" spans="2:14">
      <c r="B41" s="78">
        <f t="shared" si="1"/>
        <v>2</v>
      </c>
      <c r="C41" s="41">
        <v>84</v>
      </c>
      <c r="D41" s="76" t="str">
        <f>IF(ISBLANK(Tabulka410[[#This Row],[start. č.]]),"-",IF(ISERROR(VLOOKUP(Tabulka410[[#This Row],[start. č.]],'3. REGISTRACE'!B:F,2,0)),"start. č. nebylo registrováno!",VLOOKUP(Tabulka410[[#This Row],[start. č.]],'3. REGISTRACE'!B:F,2,0)))</f>
        <v>Hantová Nelly</v>
      </c>
      <c r="E41" s="77">
        <f>IF(ISBLANK(Tabulka410[[#This Row],[start. č.]]),"-",IF(ISERROR(VLOOKUP(Tabulka410[[#This Row],[start. č.]],'3. REGISTRACE'!B:F,3,0)),"-",VLOOKUP(Tabulka410[[#This Row],[start. č.]],'3. REGISTRACE'!B:F,3,0)))</f>
        <v>2010</v>
      </c>
      <c r="F41" s="79" t="str">
        <f>IF(ISBLANK(Tabulka410[[#This Row],[start. č.]]),"-",IF(Tabulka410[[#This Row],[příjmení a jméno]]="start. č. nebylo registrováno!","-",IF(VLOOKUP(Tabulka410[[#This Row],[start. č.]],'3. REGISTRACE'!B:F,4,0)=0,"-",VLOOKUP(Tabulka410[[#This Row],[start. č.]],'3. REGISTRACE'!B:F,4,0))))</f>
        <v>Homole</v>
      </c>
      <c r="G41" s="77" t="str">
        <f>IF(ISBLANK(Tabulka410[[#This Row],[start. č.]]),"-",IF(Tabulka410[[#This Row],[příjmení a jméno]]="start. č. nebylo registrováno!","-",IF(VLOOKUP(Tabulka410[[#This Row],[start. č.]],'3. REGISTRACE'!B:F,5,0)=0,"-",VLOOKUP(Tabulka410[[#This Row],[start. č.]],'3. REGISTRACE'!B:F,5,0))))</f>
        <v>Z</v>
      </c>
      <c r="H41" s="80">
        <f>IF(OR(Tabulka410[[#This Row],[pořadí]]="DNF",Tabulka410[[#This Row],[pořadí]]=" "),"-",TIME(Tabulka410[[#This Row],[hod]],Tabulka410[[#This Row],[min]],Tabulka410[[#This Row],[sek]]))</f>
        <v>1.5393518518518519E-3</v>
      </c>
      <c r="I41" s="77" t="str">
        <f>IF(ISBLANK(Tabulka410[[#This Row],[start. č.]]),"-",IF(Tabulka410[[#This Row],[příjmení a jméno]]="start. č. nebylo registrováno!","-",IF(VLOOKUP(Tabulka410[[#This Row],[start. č.]],'3. REGISTRACE'!B:G,6,0)=0,"-",VLOOKUP(Tabulka410[[#This Row],[start. č.]],'3. REGISTRACE'!B:G,6,0))))</f>
        <v>Nejmladší žactvo D</v>
      </c>
      <c r="J41" s="46">
        <v>0</v>
      </c>
      <c r="K41" s="43">
        <v>2</v>
      </c>
      <c r="L41" s="47">
        <v>13</v>
      </c>
      <c r="M41" s="49" t="str">
        <f>IF(AND(ISBLANK(J41),ISBLANK(K41),ISBLANK(L41)),"-",IF(H41&gt;=MAX(H$40:H41),"ok","chyba!!!"))</f>
        <v>ok</v>
      </c>
      <c r="N41" s="1"/>
    </row>
    <row r="42" spans="2:14">
      <c r="B42" s="78">
        <f t="shared" si="1"/>
        <v>3</v>
      </c>
      <c r="C42" s="41">
        <v>97</v>
      </c>
      <c r="D42" s="76" t="str">
        <f>IF(ISBLANK(Tabulka410[[#This Row],[start. č.]]),"-",IF(ISERROR(VLOOKUP(Tabulka410[[#This Row],[start. č.]],'3. REGISTRACE'!B:F,2,0)),"start. č. nebylo registrováno!",VLOOKUP(Tabulka410[[#This Row],[start. č.]],'3. REGISTRACE'!B:F,2,0)))</f>
        <v>Hollerová Markéta</v>
      </c>
      <c r="E42" s="77">
        <f>IF(ISBLANK(Tabulka410[[#This Row],[start. č.]]),"-",IF(ISERROR(VLOOKUP(Tabulka410[[#This Row],[start. č.]],'3. REGISTRACE'!B:F,3,0)),"-",VLOOKUP(Tabulka410[[#This Row],[start. č.]],'3. REGISTRACE'!B:F,3,0)))</f>
        <v>2009</v>
      </c>
      <c r="F42" s="79" t="str">
        <f>IF(ISBLANK(Tabulka410[[#This Row],[start. č.]]),"-",IF(Tabulka410[[#This Row],[příjmení a jméno]]="start. č. nebylo registrováno!","-",IF(VLOOKUP(Tabulka410[[#This Row],[start. č.]],'3. REGISTRACE'!B:F,4,0)=0,"-",VLOOKUP(Tabulka410[[#This Row],[start. č.]],'3. REGISTRACE'!B:F,4,0))))</f>
        <v>Ramissio</v>
      </c>
      <c r="G42" s="77" t="str">
        <f>IF(ISBLANK(Tabulka410[[#This Row],[start. č.]]),"-",IF(Tabulka410[[#This Row],[příjmení a jméno]]="start. č. nebylo registrováno!","-",IF(VLOOKUP(Tabulka410[[#This Row],[start. č.]],'3. REGISTRACE'!B:F,5,0)=0,"-",VLOOKUP(Tabulka410[[#This Row],[start. č.]],'3. REGISTRACE'!B:F,5,0))))</f>
        <v>Z</v>
      </c>
      <c r="H42" s="80">
        <f>IF(OR(Tabulka410[[#This Row],[pořadí]]="DNF",Tabulka410[[#This Row],[pořadí]]=" "),"-",TIME(Tabulka410[[#This Row],[hod]],Tabulka410[[#This Row],[min]],Tabulka410[[#This Row],[sek]]))</f>
        <v>1.5509259259259261E-3</v>
      </c>
      <c r="I42" s="77" t="str">
        <f>IF(ISBLANK(Tabulka410[[#This Row],[start. č.]]),"-",IF(Tabulka410[[#This Row],[příjmení a jméno]]="start. č. nebylo registrováno!","-",IF(VLOOKUP(Tabulka410[[#This Row],[start. č.]],'3. REGISTRACE'!B:G,6,0)=0,"-",VLOOKUP(Tabulka410[[#This Row],[start. č.]],'3. REGISTRACE'!B:G,6,0))))</f>
        <v>Nejmladší žactvo D</v>
      </c>
      <c r="J42" s="46">
        <v>0</v>
      </c>
      <c r="K42" s="43">
        <v>2</v>
      </c>
      <c r="L42" s="47">
        <v>14</v>
      </c>
      <c r="M42" s="49" t="str">
        <f>IF(AND(ISBLANK(J42),ISBLANK(K42),ISBLANK(L42)),"-",IF(H42&gt;=MAX(H$40:H42),"ok","chyba!!!"))</f>
        <v>ok</v>
      </c>
      <c r="N42" s="1"/>
    </row>
    <row r="43" spans="2:14">
      <c r="B43" s="78">
        <f t="shared" si="1"/>
        <v>4</v>
      </c>
      <c r="C43" s="41">
        <v>37</v>
      </c>
      <c r="D43" s="76" t="str">
        <f>IF(ISBLANK(Tabulka410[[#This Row],[start. č.]]),"-",IF(ISERROR(VLOOKUP(Tabulka410[[#This Row],[start. č.]],'3. REGISTRACE'!B:F,2,0)),"start. č. nebylo registrováno!",VLOOKUP(Tabulka410[[#This Row],[start. č.]],'3. REGISTRACE'!B:F,2,0)))</f>
        <v>Gulykašová Kristýna</v>
      </c>
      <c r="E43" s="77">
        <f>IF(ISBLANK(Tabulka410[[#This Row],[start. č.]]),"-",IF(ISERROR(VLOOKUP(Tabulka410[[#This Row],[start. č.]],'3. REGISTRACE'!B:F,3,0)),"-",VLOOKUP(Tabulka410[[#This Row],[start. č.]],'3. REGISTRACE'!B:F,3,0)))</f>
        <v>2010</v>
      </c>
      <c r="F43" s="79" t="str">
        <f>IF(ISBLANK(Tabulka410[[#This Row],[start. č.]]),"-",IF(Tabulka410[[#This Row],[příjmení a jméno]]="start. č. nebylo registrováno!","-",IF(VLOOKUP(Tabulka410[[#This Row],[start. č.]],'3. REGISTRACE'!B:F,4,0)=0,"-",VLOOKUP(Tabulka410[[#This Row],[start. č.]],'3. REGISTRACE'!B:F,4,0))))</f>
        <v>Jindřichův Hradec</v>
      </c>
      <c r="G43" s="77" t="str">
        <f>IF(ISBLANK(Tabulka410[[#This Row],[start. č.]]),"-",IF(Tabulka410[[#This Row],[příjmení a jméno]]="start. č. nebylo registrováno!","-",IF(VLOOKUP(Tabulka410[[#This Row],[start. č.]],'3. REGISTRACE'!B:F,5,0)=0,"-",VLOOKUP(Tabulka410[[#This Row],[start. č.]],'3. REGISTRACE'!B:F,5,0))))</f>
        <v>Z</v>
      </c>
      <c r="H43" s="80">
        <f>IF(OR(Tabulka410[[#This Row],[pořadí]]="DNF",Tabulka410[[#This Row],[pořadí]]=" "),"-",TIME(Tabulka410[[#This Row],[hod]],Tabulka410[[#This Row],[min]],Tabulka410[[#This Row],[sek]]))</f>
        <v>1.7824074074074072E-3</v>
      </c>
      <c r="I43" s="77" t="str">
        <f>IF(ISBLANK(Tabulka410[[#This Row],[start. č.]]),"-",IF(Tabulka410[[#This Row],[příjmení a jméno]]="start. č. nebylo registrováno!","-",IF(VLOOKUP(Tabulka410[[#This Row],[start. č.]],'3. REGISTRACE'!B:G,6,0)=0,"-",VLOOKUP(Tabulka410[[#This Row],[start. č.]],'3. REGISTRACE'!B:G,6,0))))</f>
        <v>Nejmladší žactvo D</v>
      </c>
      <c r="J43" s="46">
        <v>0</v>
      </c>
      <c r="K43" s="43">
        <v>2</v>
      </c>
      <c r="L43" s="47">
        <v>34</v>
      </c>
      <c r="M43" s="49" t="str">
        <f>IF(AND(ISBLANK(J43),ISBLANK(K43),ISBLANK(L43)),"-",IF(H43&gt;=MAX(H$40:H43),"ok","chyba!!!"))</f>
        <v>ok</v>
      </c>
      <c r="N43" s="1"/>
    </row>
    <row r="44" spans="2:14">
      <c r="B44" s="86" t="str">
        <f t="shared" si="1"/>
        <v xml:space="preserve"> </v>
      </c>
      <c r="C44" s="58"/>
      <c r="D44" s="87" t="str">
        <f>IF(ISBLANK(Tabulka410[[#This Row],[start. č.]]),"-",IF(ISERROR(VLOOKUP(Tabulka410[[#This Row],[start. č.]],'3. REGISTRACE'!B:F,2,0)),"start. č. nebylo registrováno!",VLOOKUP(Tabulka410[[#This Row],[start. č.]],'3. REGISTRACE'!B:F,2,0)))</f>
        <v>-</v>
      </c>
      <c r="E44" s="88" t="str">
        <f>IF(ISBLANK(Tabulka410[[#This Row],[start. č.]]),"-",IF(ISERROR(VLOOKUP(Tabulka410[[#This Row],[start. č.]],'3. REGISTRACE'!B:F,3,0)),"-",VLOOKUP(Tabulka410[[#This Row],[start. č.]],'3. REGISTRACE'!B:F,3,0)))</f>
        <v>-</v>
      </c>
      <c r="F44" s="89" t="str">
        <f>IF(ISBLANK(Tabulka410[[#This Row],[start. č.]]),"-",IF(Tabulka410[[#This Row],[příjmení a jméno]]="start. č. nebylo registrováno!","-",IF(VLOOKUP(Tabulka410[[#This Row],[start. č.]],'3. REGISTRACE'!B:F,4,0)=0,"-",VLOOKUP(Tabulka410[[#This Row],[start. č.]],'3. REGISTRACE'!B:F,4,0))))</f>
        <v>-</v>
      </c>
      <c r="G44" s="88" t="str">
        <f>IF(ISBLANK(Tabulka410[[#This Row],[start. č.]]),"-",IF(Tabulka410[[#This Row],[příjmení a jméno]]="start. č. nebylo registrováno!","-",IF(VLOOKUP(Tabulka410[[#This Row],[start. č.]],'3. REGISTRACE'!B:F,5,0)=0,"-",VLOOKUP(Tabulka410[[#This Row],[start. č.]],'3. REGISTRACE'!B:F,5,0))))</f>
        <v>-</v>
      </c>
      <c r="H44" s="90" t="str">
        <f>IF(OR(Tabulka410[[#This Row],[pořadí]]="DNF",Tabulka410[[#This Row],[pořadí]]=" "),"-",TIME(Tabulka410[[#This Row],[hod]],Tabulka410[[#This Row],[min]],Tabulka410[[#This Row],[sek]]))</f>
        <v>-</v>
      </c>
      <c r="I44" s="88" t="str">
        <f>IF(ISBLANK(Tabulka410[[#This Row],[start. č.]]),"-",IF(Tabulka410[[#This Row],[příjmení a jméno]]="start. č. nebylo registrováno!","-",IF(VLOOKUP(Tabulka410[[#This Row],[start. č.]],'3. REGISTRACE'!B:G,6,0)=0,"-",VLOOKUP(Tabulka410[[#This Row],[start. č.]],'3. REGISTRACE'!B:G,6,0))))</f>
        <v>-</v>
      </c>
      <c r="J44" s="59"/>
      <c r="K44" s="60"/>
      <c r="L44" s="61"/>
      <c r="M44" s="49" t="str">
        <f>IF(AND(ISBLANK(J44),ISBLANK(K44),ISBLANK(L44)),"-",IF(H44&gt;=MAX(H$40:H44),"ok","chyba!!!"))</f>
        <v>-</v>
      </c>
    </row>
    <row r="45" spans="2:14">
      <c r="B45" s="86" t="str">
        <f t="shared" si="1"/>
        <v xml:space="preserve"> </v>
      </c>
      <c r="C45" s="58"/>
      <c r="D45" s="87" t="str">
        <f>IF(ISBLANK(Tabulka410[[#This Row],[start. č.]]),"-",IF(ISERROR(VLOOKUP(Tabulka410[[#This Row],[start. č.]],'3. REGISTRACE'!B:F,2,0)),"start. č. nebylo registrováno!",VLOOKUP(Tabulka410[[#This Row],[start. č.]],'3. REGISTRACE'!B:F,2,0)))</f>
        <v>-</v>
      </c>
      <c r="E45" s="88" t="str">
        <f>IF(ISBLANK(Tabulka410[[#This Row],[start. č.]]),"-",IF(ISERROR(VLOOKUP(Tabulka410[[#This Row],[start. č.]],'3. REGISTRACE'!B:F,3,0)),"-",VLOOKUP(Tabulka410[[#This Row],[start. č.]],'3. REGISTRACE'!B:F,3,0)))</f>
        <v>-</v>
      </c>
      <c r="F45" s="89" t="str">
        <f>IF(ISBLANK(Tabulka410[[#This Row],[start. č.]]),"-",IF(Tabulka410[[#This Row],[příjmení a jméno]]="start. č. nebylo registrováno!","-",IF(VLOOKUP(Tabulka410[[#This Row],[start. č.]],'3. REGISTRACE'!B:F,4,0)=0,"-",VLOOKUP(Tabulka410[[#This Row],[start. č.]],'3. REGISTRACE'!B:F,4,0))))</f>
        <v>-</v>
      </c>
      <c r="G45" s="88" t="str">
        <f>IF(ISBLANK(Tabulka410[[#This Row],[start. č.]]),"-",IF(Tabulka410[[#This Row],[příjmení a jméno]]="start. č. nebylo registrováno!","-",IF(VLOOKUP(Tabulka410[[#This Row],[start. č.]],'3. REGISTRACE'!B:F,5,0)=0,"-",VLOOKUP(Tabulka410[[#This Row],[start. č.]],'3. REGISTRACE'!B:F,5,0))))</f>
        <v>-</v>
      </c>
      <c r="H45" s="90" t="str">
        <f>IF(OR(Tabulka410[[#This Row],[pořadí]]="DNF",Tabulka410[[#This Row],[pořadí]]=" "),"-",TIME(Tabulka410[[#This Row],[hod]],Tabulka410[[#This Row],[min]],Tabulka410[[#This Row],[sek]]))</f>
        <v>-</v>
      </c>
      <c r="I45" s="88" t="str">
        <f>IF(ISBLANK(Tabulka410[[#This Row],[start. č.]]),"-",IF(Tabulka410[[#This Row],[příjmení a jméno]]="start. č. nebylo registrováno!","-",IF(VLOOKUP(Tabulka410[[#This Row],[start. č.]],'3. REGISTRACE'!B:G,6,0)=0,"-",VLOOKUP(Tabulka410[[#This Row],[start. č.]],'3. REGISTRACE'!B:G,6,0))))</f>
        <v>-</v>
      </c>
      <c r="J45" s="59"/>
      <c r="K45" s="60"/>
      <c r="L45" s="61"/>
      <c r="M45" s="49" t="str">
        <f>IF(AND(ISBLANK(J45),ISBLANK(K45),ISBLANK(L45)),"-",IF(H45&gt;=MAX(H$40:H45),"ok","chyba!!!"))</f>
        <v>-</v>
      </c>
    </row>
    <row r="46" spans="2:14">
      <c r="B46" s="86" t="str">
        <f t="shared" si="1"/>
        <v xml:space="preserve"> </v>
      </c>
      <c r="C46" s="58"/>
      <c r="D46" s="87" t="str">
        <f>IF(ISBLANK(Tabulka410[[#This Row],[start. č.]]),"-",IF(ISERROR(VLOOKUP(Tabulka410[[#This Row],[start. č.]],'3. REGISTRACE'!B:F,2,0)),"start. č. nebylo registrováno!",VLOOKUP(Tabulka410[[#This Row],[start. č.]],'3. REGISTRACE'!B:F,2,0)))</f>
        <v>-</v>
      </c>
      <c r="E46" s="88" t="str">
        <f>IF(ISBLANK(Tabulka410[[#This Row],[start. č.]]),"-",IF(ISERROR(VLOOKUP(Tabulka410[[#This Row],[start. č.]],'3. REGISTRACE'!B:F,3,0)),"-",VLOOKUP(Tabulka410[[#This Row],[start. č.]],'3. REGISTRACE'!B:F,3,0)))</f>
        <v>-</v>
      </c>
      <c r="F46" s="89" t="str">
        <f>IF(ISBLANK(Tabulka410[[#This Row],[start. č.]]),"-",IF(Tabulka410[[#This Row],[příjmení a jméno]]="start. č. nebylo registrováno!","-",IF(VLOOKUP(Tabulka410[[#This Row],[start. č.]],'3. REGISTRACE'!B:F,4,0)=0,"-",VLOOKUP(Tabulka410[[#This Row],[start. č.]],'3. REGISTRACE'!B:F,4,0))))</f>
        <v>-</v>
      </c>
      <c r="G46" s="88" t="str">
        <f>IF(ISBLANK(Tabulka410[[#This Row],[start. č.]]),"-",IF(Tabulka410[[#This Row],[příjmení a jméno]]="start. č. nebylo registrováno!","-",IF(VLOOKUP(Tabulka410[[#This Row],[start. č.]],'3. REGISTRACE'!B:F,5,0)=0,"-",VLOOKUP(Tabulka410[[#This Row],[start. č.]],'3. REGISTRACE'!B:F,5,0))))</f>
        <v>-</v>
      </c>
      <c r="H46" s="90" t="str">
        <f>IF(OR(Tabulka410[[#This Row],[pořadí]]="DNF",Tabulka410[[#This Row],[pořadí]]=" "),"-",TIME(Tabulka410[[#This Row],[hod]],Tabulka410[[#This Row],[min]],Tabulka410[[#This Row],[sek]]))</f>
        <v>-</v>
      </c>
      <c r="I46" s="88" t="str">
        <f>IF(ISBLANK(Tabulka410[[#This Row],[start. č.]]),"-",IF(Tabulka410[[#This Row],[příjmení a jméno]]="start. č. nebylo registrováno!","-",IF(VLOOKUP(Tabulka410[[#This Row],[start. č.]],'3. REGISTRACE'!B:G,6,0)=0,"-",VLOOKUP(Tabulka410[[#This Row],[start. č.]],'3. REGISTRACE'!B:G,6,0))))</f>
        <v>-</v>
      </c>
      <c r="J46" s="59"/>
      <c r="K46" s="60"/>
      <c r="L46" s="61"/>
      <c r="M46" s="49" t="str">
        <f>IF(AND(ISBLANK(J46),ISBLANK(K46),ISBLANK(L46)),"-",IF(H46&gt;=MAX(H$40:H46),"ok","chyba!!!"))</f>
        <v>-</v>
      </c>
    </row>
    <row r="47" spans="2:14">
      <c r="B47" s="86" t="str">
        <f t="shared" si="1"/>
        <v xml:space="preserve"> </v>
      </c>
      <c r="C47" s="58"/>
      <c r="D47" s="87" t="str">
        <f>IF(ISBLANK(Tabulka410[[#This Row],[start. č.]]),"-",IF(ISERROR(VLOOKUP(Tabulka410[[#This Row],[start. č.]],'3. REGISTRACE'!B:F,2,0)),"start. č. nebylo registrováno!",VLOOKUP(Tabulka410[[#This Row],[start. č.]],'3. REGISTRACE'!B:F,2,0)))</f>
        <v>-</v>
      </c>
      <c r="E47" s="88" t="str">
        <f>IF(ISBLANK(Tabulka410[[#This Row],[start. č.]]),"-",IF(ISERROR(VLOOKUP(Tabulka410[[#This Row],[start. č.]],'3. REGISTRACE'!B:F,3,0)),"-",VLOOKUP(Tabulka410[[#This Row],[start. č.]],'3. REGISTRACE'!B:F,3,0)))</f>
        <v>-</v>
      </c>
      <c r="F47" s="89" t="str">
        <f>IF(ISBLANK(Tabulka410[[#This Row],[start. č.]]),"-",IF(Tabulka410[[#This Row],[příjmení a jméno]]="start. č. nebylo registrováno!","-",IF(VLOOKUP(Tabulka410[[#This Row],[start. č.]],'3. REGISTRACE'!B:F,4,0)=0,"-",VLOOKUP(Tabulka410[[#This Row],[start. č.]],'3. REGISTRACE'!B:F,4,0))))</f>
        <v>-</v>
      </c>
      <c r="G47" s="88" t="str">
        <f>IF(ISBLANK(Tabulka410[[#This Row],[start. č.]]),"-",IF(Tabulka410[[#This Row],[příjmení a jméno]]="start. č. nebylo registrováno!","-",IF(VLOOKUP(Tabulka410[[#This Row],[start. č.]],'3. REGISTRACE'!B:F,5,0)=0,"-",VLOOKUP(Tabulka410[[#This Row],[start. č.]],'3. REGISTRACE'!B:F,5,0))))</f>
        <v>-</v>
      </c>
      <c r="H47" s="90" t="str">
        <f>IF(OR(Tabulka410[[#This Row],[pořadí]]="DNF",Tabulka410[[#This Row],[pořadí]]=" "),"-",TIME(Tabulka410[[#This Row],[hod]],Tabulka410[[#This Row],[min]],Tabulka410[[#This Row],[sek]]))</f>
        <v>-</v>
      </c>
      <c r="I47" s="88" t="str">
        <f>IF(ISBLANK(Tabulka410[[#This Row],[start. č.]]),"-",IF(Tabulka410[[#This Row],[příjmení a jméno]]="start. č. nebylo registrováno!","-",IF(VLOOKUP(Tabulka410[[#This Row],[start. č.]],'3. REGISTRACE'!B:G,6,0)=0,"-",VLOOKUP(Tabulka410[[#This Row],[start. č.]],'3. REGISTRACE'!B:G,6,0))))</f>
        <v>-</v>
      </c>
      <c r="J47" s="59"/>
      <c r="K47" s="60"/>
      <c r="L47" s="61"/>
      <c r="M47" s="49" t="str">
        <f>IF(AND(ISBLANK(J47),ISBLANK(K47),ISBLANK(L47)),"-",IF(H47&gt;=MAX(H$40:H47),"ok","chyba!!!"))</f>
        <v>-</v>
      </c>
    </row>
    <row r="48" spans="2:14">
      <c r="B48" s="86" t="str">
        <f t="shared" si="1"/>
        <v xml:space="preserve"> </v>
      </c>
      <c r="C48" s="58"/>
      <c r="D48" s="87" t="str">
        <f>IF(ISBLANK(Tabulka410[[#This Row],[start. č.]]),"-",IF(ISERROR(VLOOKUP(Tabulka410[[#This Row],[start. č.]],'3. REGISTRACE'!B:F,2,0)),"start. č. nebylo registrováno!",VLOOKUP(Tabulka410[[#This Row],[start. č.]],'3. REGISTRACE'!B:F,2,0)))</f>
        <v>-</v>
      </c>
      <c r="E48" s="88" t="str">
        <f>IF(ISBLANK(Tabulka410[[#This Row],[start. č.]]),"-",IF(ISERROR(VLOOKUP(Tabulka410[[#This Row],[start. č.]],'3. REGISTRACE'!B:F,3,0)),"-",VLOOKUP(Tabulka410[[#This Row],[start. č.]],'3. REGISTRACE'!B:F,3,0)))</f>
        <v>-</v>
      </c>
      <c r="F48" s="89" t="str">
        <f>IF(ISBLANK(Tabulka410[[#This Row],[start. č.]]),"-",IF(Tabulka410[[#This Row],[příjmení a jméno]]="start. č. nebylo registrováno!","-",IF(VLOOKUP(Tabulka410[[#This Row],[start. č.]],'3. REGISTRACE'!B:F,4,0)=0,"-",VLOOKUP(Tabulka410[[#This Row],[start. č.]],'3. REGISTRACE'!B:F,4,0))))</f>
        <v>-</v>
      </c>
      <c r="G48" s="88" t="str">
        <f>IF(ISBLANK(Tabulka410[[#This Row],[start. č.]]),"-",IF(Tabulka410[[#This Row],[příjmení a jméno]]="start. č. nebylo registrováno!","-",IF(VLOOKUP(Tabulka410[[#This Row],[start. č.]],'3. REGISTRACE'!B:F,5,0)=0,"-",VLOOKUP(Tabulka410[[#This Row],[start. č.]],'3. REGISTRACE'!B:F,5,0))))</f>
        <v>-</v>
      </c>
      <c r="H48" s="90" t="str">
        <f>IF(OR(Tabulka410[[#This Row],[pořadí]]="DNF",Tabulka410[[#This Row],[pořadí]]=" "),"-",TIME(Tabulka410[[#This Row],[hod]],Tabulka410[[#This Row],[min]],Tabulka410[[#This Row],[sek]]))</f>
        <v>-</v>
      </c>
      <c r="I48" s="88" t="str">
        <f>IF(ISBLANK(Tabulka410[[#This Row],[start. č.]]),"-",IF(Tabulka410[[#This Row],[příjmení a jméno]]="start. č. nebylo registrováno!","-",IF(VLOOKUP(Tabulka410[[#This Row],[start. č.]],'3. REGISTRACE'!B:G,6,0)=0,"-",VLOOKUP(Tabulka410[[#This Row],[start. č.]],'3. REGISTRACE'!B:G,6,0))))</f>
        <v>-</v>
      </c>
      <c r="J48" s="59"/>
      <c r="K48" s="60"/>
      <c r="L48" s="61"/>
      <c r="M48" s="49" t="str">
        <f>IF(AND(ISBLANK(J48),ISBLANK(K48),ISBLANK(L48)),"-",IF(H48&gt;=MAX(H$40:H48),"ok","chyba!!!"))</f>
        <v>-</v>
      </c>
    </row>
    <row r="49" spans="2:13">
      <c r="B49" s="86" t="str">
        <f t="shared" si="1"/>
        <v xml:space="preserve"> </v>
      </c>
      <c r="C49" s="54"/>
      <c r="D49" s="98" t="str">
        <f>IF(ISBLANK(Tabulka410[[#This Row],[start. č.]]),"-",IF(ISERROR(VLOOKUP(Tabulka410[[#This Row],[start. č.]],'3. REGISTRACE'!B:F,2,0)),"start. č. nebylo registrováno!",VLOOKUP(Tabulka410[[#This Row],[start. č.]],'3. REGISTRACE'!B:F,2,0)))</f>
        <v>-</v>
      </c>
      <c r="E49" s="99" t="str">
        <f>IF(ISBLANK(Tabulka410[[#This Row],[start. č.]]),"-",IF(ISERROR(VLOOKUP(Tabulka410[[#This Row],[start. č.]],'3. REGISTRACE'!B:F,3,0)),"-",VLOOKUP(Tabulka410[[#This Row],[start. č.]],'3. REGISTRACE'!B:F,3,0)))</f>
        <v>-</v>
      </c>
      <c r="F49" s="100" t="str">
        <f>IF(ISBLANK(Tabulka410[[#This Row],[start. č.]]),"-",IF(Tabulka410[[#This Row],[příjmení a jméno]]="start. č. nebylo registrováno!","-",IF(VLOOKUP(Tabulka410[[#This Row],[start. č.]],'3. REGISTRACE'!B:F,4,0)=0,"-",VLOOKUP(Tabulka410[[#This Row],[start. č.]],'3. REGISTRACE'!B:F,4,0))))</f>
        <v>-</v>
      </c>
      <c r="G49" s="99" t="str">
        <f>IF(ISBLANK(Tabulka410[[#This Row],[start. č.]]),"-",IF(Tabulka410[[#This Row],[příjmení a jméno]]="start. č. nebylo registrováno!","-",IF(VLOOKUP(Tabulka410[[#This Row],[start. č.]],'3. REGISTRACE'!B:F,5,0)=0,"-",VLOOKUP(Tabulka410[[#This Row],[start. č.]],'3. REGISTRACE'!B:F,5,0))))</f>
        <v>-</v>
      </c>
      <c r="H49" s="80" t="str">
        <f>IF(OR(Tabulka410[[#This Row],[pořadí]]="DNF",Tabulka410[[#This Row],[pořadí]]=" "),"-",TIME(Tabulka410[[#This Row],[hod]],Tabulka410[[#This Row],[min]],Tabulka410[[#This Row],[sek]]))</f>
        <v>-</v>
      </c>
      <c r="I49" s="99" t="str">
        <f>IF(ISBLANK(Tabulka410[[#This Row],[start. č.]]),"-",IF(Tabulka410[[#This Row],[příjmení a jméno]]="start. č. nebylo registrováno!","-",IF(VLOOKUP(Tabulka410[[#This Row],[start. č.]],'3. REGISTRACE'!B:G,6,0)=0,"-",VLOOKUP(Tabulka410[[#This Row],[start. č.]],'3. REGISTRACE'!B:G,6,0))))</f>
        <v>-</v>
      </c>
      <c r="J49" s="55"/>
      <c r="K49" s="56"/>
      <c r="L49" s="57"/>
      <c r="M49" s="49" t="str">
        <f>IF(AND(ISBLANK(J49),ISBLANK(K49),ISBLANK(L49)),"-",IF(H49&gt;=MAX(H$40:H49),"ok","chyba!!!"))</f>
        <v>-</v>
      </c>
    </row>
    <row r="50" spans="2:13">
      <c r="B50" s="86" t="str">
        <f t="shared" si="1"/>
        <v xml:space="preserve"> </v>
      </c>
      <c r="C50" s="54"/>
      <c r="D50" s="98" t="str">
        <f>IF(ISBLANK(Tabulka410[[#This Row],[start. č.]]),"-",IF(ISERROR(VLOOKUP(Tabulka410[[#This Row],[start. č.]],'3. REGISTRACE'!B:F,2,0)),"start. č. nebylo registrováno!",VLOOKUP(Tabulka410[[#This Row],[start. č.]],'3. REGISTRACE'!B:F,2,0)))</f>
        <v>-</v>
      </c>
      <c r="E50" s="99" t="str">
        <f>IF(ISBLANK(Tabulka410[[#This Row],[start. č.]]),"-",IF(ISERROR(VLOOKUP(Tabulka410[[#This Row],[start. č.]],'3. REGISTRACE'!B:F,3,0)),"-",VLOOKUP(Tabulka410[[#This Row],[start. č.]],'3. REGISTRACE'!B:F,3,0)))</f>
        <v>-</v>
      </c>
      <c r="F50" s="100" t="str">
        <f>IF(ISBLANK(Tabulka410[[#This Row],[start. č.]]),"-",IF(Tabulka410[[#This Row],[příjmení a jméno]]="start. č. nebylo registrováno!","-",IF(VLOOKUP(Tabulka410[[#This Row],[start. č.]],'3. REGISTRACE'!B:F,4,0)=0,"-",VLOOKUP(Tabulka410[[#This Row],[start. č.]],'3. REGISTRACE'!B:F,4,0))))</f>
        <v>-</v>
      </c>
      <c r="G50" s="99" t="str">
        <f>IF(ISBLANK(Tabulka410[[#This Row],[start. č.]]),"-",IF(Tabulka410[[#This Row],[příjmení a jméno]]="start. č. nebylo registrováno!","-",IF(VLOOKUP(Tabulka410[[#This Row],[start. č.]],'3. REGISTRACE'!B:F,5,0)=0,"-",VLOOKUP(Tabulka410[[#This Row],[start. č.]],'3. REGISTRACE'!B:F,5,0))))</f>
        <v>-</v>
      </c>
      <c r="H50" s="80" t="str">
        <f>IF(OR(Tabulka410[[#This Row],[pořadí]]="DNF",Tabulka410[[#This Row],[pořadí]]=" "),"-",TIME(Tabulka410[[#This Row],[hod]],Tabulka410[[#This Row],[min]],Tabulka410[[#This Row],[sek]]))</f>
        <v>-</v>
      </c>
      <c r="I50" s="99" t="str">
        <f>IF(ISBLANK(Tabulka410[[#This Row],[start. č.]]),"-",IF(Tabulka410[[#This Row],[příjmení a jméno]]="start. č. nebylo registrováno!","-",IF(VLOOKUP(Tabulka410[[#This Row],[start. č.]],'3. REGISTRACE'!B:G,6,0)=0,"-",VLOOKUP(Tabulka410[[#This Row],[start. č.]],'3. REGISTRACE'!B:G,6,0))))</f>
        <v>-</v>
      </c>
      <c r="J50" s="55"/>
      <c r="K50" s="56"/>
      <c r="L50" s="57"/>
      <c r="M50" s="49" t="str">
        <f>IF(AND(ISBLANK(J50),ISBLANK(K50),ISBLANK(L50)),"-",IF(H50&gt;=MAX(H$40:H50),"ok","chyba!!!"))</f>
        <v>-</v>
      </c>
    </row>
    <row r="51" spans="2:13">
      <c r="B51" s="86" t="str">
        <f t="shared" si="1"/>
        <v xml:space="preserve"> </v>
      </c>
      <c r="C51" s="54"/>
      <c r="D51" s="98" t="str">
        <f>IF(ISBLANK(Tabulka410[[#This Row],[start. č.]]),"-",IF(ISERROR(VLOOKUP(Tabulka410[[#This Row],[start. č.]],'3. REGISTRACE'!B:F,2,0)),"start. č. nebylo registrováno!",VLOOKUP(Tabulka410[[#This Row],[start. č.]],'3. REGISTRACE'!B:F,2,0)))</f>
        <v>-</v>
      </c>
      <c r="E51" s="99" t="str">
        <f>IF(ISBLANK(Tabulka410[[#This Row],[start. č.]]),"-",IF(ISERROR(VLOOKUP(Tabulka410[[#This Row],[start. č.]],'3. REGISTRACE'!B:F,3,0)),"-",VLOOKUP(Tabulka410[[#This Row],[start. č.]],'3. REGISTRACE'!B:F,3,0)))</f>
        <v>-</v>
      </c>
      <c r="F51" s="100" t="str">
        <f>IF(ISBLANK(Tabulka410[[#This Row],[start. č.]]),"-",IF(Tabulka410[[#This Row],[příjmení a jméno]]="start. č. nebylo registrováno!","-",IF(VLOOKUP(Tabulka410[[#This Row],[start. č.]],'3. REGISTRACE'!B:F,4,0)=0,"-",VLOOKUP(Tabulka410[[#This Row],[start. č.]],'3. REGISTRACE'!B:F,4,0))))</f>
        <v>-</v>
      </c>
      <c r="G51" s="99" t="str">
        <f>IF(ISBLANK(Tabulka410[[#This Row],[start. č.]]),"-",IF(Tabulka410[[#This Row],[příjmení a jméno]]="start. č. nebylo registrováno!","-",IF(VLOOKUP(Tabulka410[[#This Row],[start. č.]],'3. REGISTRACE'!B:F,5,0)=0,"-",VLOOKUP(Tabulka410[[#This Row],[start. č.]],'3. REGISTRACE'!B:F,5,0))))</f>
        <v>-</v>
      </c>
      <c r="H51" s="80" t="str">
        <f>IF(OR(Tabulka410[[#This Row],[pořadí]]="DNF",Tabulka410[[#This Row],[pořadí]]=" "),"-",TIME(Tabulka410[[#This Row],[hod]],Tabulka410[[#This Row],[min]],Tabulka410[[#This Row],[sek]]))</f>
        <v>-</v>
      </c>
      <c r="I51" s="99" t="str">
        <f>IF(ISBLANK(Tabulka410[[#This Row],[start. č.]]),"-",IF(Tabulka410[[#This Row],[příjmení a jméno]]="start. č. nebylo registrováno!","-",IF(VLOOKUP(Tabulka410[[#This Row],[start. č.]],'3. REGISTRACE'!B:G,6,0)=0,"-",VLOOKUP(Tabulka410[[#This Row],[start. č.]],'3. REGISTRACE'!B:G,6,0))))</f>
        <v>-</v>
      </c>
      <c r="J51" s="55"/>
      <c r="K51" s="56"/>
      <c r="L51" s="57"/>
      <c r="M51" s="49" t="str">
        <f>IF(AND(ISBLANK(J51),ISBLANK(K51),ISBLANK(L51)),"-",IF(H51&gt;=MAX(H$40:H51),"ok","chyba!!!"))</f>
        <v>-</v>
      </c>
    </row>
    <row r="52" spans="2:13">
      <c r="B52" s="86" t="str">
        <f t="shared" si="1"/>
        <v xml:space="preserve"> </v>
      </c>
      <c r="C52" s="54"/>
      <c r="D52" s="98" t="str">
        <f>IF(ISBLANK(Tabulka410[[#This Row],[start. č.]]),"-",IF(ISERROR(VLOOKUP(Tabulka410[[#This Row],[start. č.]],'3. REGISTRACE'!B:F,2,0)),"start. č. nebylo registrováno!",VLOOKUP(Tabulka410[[#This Row],[start. č.]],'3. REGISTRACE'!B:F,2,0)))</f>
        <v>-</v>
      </c>
      <c r="E52" s="99" t="str">
        <f>IF(ISBLANK(Tabulka410[[#This Row],[start. č.]]),"-",IF(ISERROR(VLOOKUP(Tabulka410[[#This Row],[start. č.]],'3. REGISTRACE'!B:F,3,0)),"-",VLOOKUP(Tabulka410[[#This Row],[start. č.]],'3. REGISTRACE'!B:F,3,0)))</f>
        <v>-</v>
      </c>
      <c r="F52" s="100" t="str">
        <f>IF(ISBLANK(Tabulka410[[#This Row],[start. č.]]),"-",IF(Tabulka410[[#This Row],[příjmení a jméno]]="start. č. nebylo registrováno!","-",IF(VLOOKUP(Tabulka410[[#This Row],[start. č.]],'3. REGISTRACE'!B:F,4,0)=0,"-",VLOOKUP(Tabulka410[[#This Row],[start. č.]],'3. REGISTRACE'!B:F,4,0))))</f>
        <v>-</v>
      </c>
      <c r="G52" s="99" t="str">
        <f>IF(ISBLANK(Tabulka410[[#This Row],[start. č.]]),"-",IF(Tabulka410[[#This Row],[příjmení a jméno]]="start. č. nebylo registrováno!","-",IF(VLOOKUP(Tabulka410[[#This Row],[start. č.]],'3. REGISTRACE'!B:F,5,0)=0,"-",VLOOKUP(Tabulka410[[#This Row],[start. č.]],'3. REGISTRACE'!B:F,5,0))))</f>
        <v>-</v>
      </c>
      <c r="H52" s="80" t="str">
        <f>IF(OR(Tabulka410[[#This Row],[pořadí]]="DNF",Tabulka410[[#This Row],[pořadí]]=" "),"-",TIME(Tabulka410[[#This Row],[hod]],Tabulka410[[#This Row],[min]],Tabulka410[[#This Row],[sek]]))</f>
        <v>-</v>
      </c>
      <c r="I52" s="99" t="str">
        <f>IF(ISBLANK(Tabulka410[[#This Row],[start. č.]]),"-",IF(Tabulka410[[#This Row],[příjmení a jméno]]="start. č. nebylo registrováno!","-",IF(VLOOKUP(Tabulka410[[#This Row],[start. č.]],'3. REGISTRACE'!B:G,6,0)=0,"-",VLOOKUP(Tabulka410[[#This Row],[start. č.]],'3. REGISTRACE'!B:G,6,0))))</f>
        <v>-</v>
      </c>
      <c r="J52" s="55"/>
      <c r="K52" s="56"/>
      <c r="L52" s="57"/>
      <c r="M52" s="49" t="str">
        <f>IF(AND(ISBLANK(J52),ISBLANK(K52),ISBLANK(L52)),"-",IF(H52&gt;=MAX(H$40:H52),"ok","chyba!!!"))</f>
        <v>-</v>
      </c>
    </row>
    <row r="53" spans="2:13">
      <c r="B53" s="86" t="str">
        <f t="shared" si="1"/>
        <v xml:space="preserve"> </v>
      </c>
      <c r="C53" s="54"/>
      <c r="D53" s="98" t="str">
        <f>IF(ISBLANK(Tabulka410[[#This Row],[start. č.]]),"-",IF(ISERROR(VLOOKUP(Tabulka410[[#This Row],[start. č.]],'3. REGISTRACE'!B:F,2,0)),"start. č. nebylo registrováno!",VLOOKUP(Tabulka410[[#This Row],[start. č.]],'3. REGISTRACE'!B:F,2,0)))</f>
        <v>-</v>
      </c>
      <c r="E53" s="99" t="str">
        <f>IF(ISBLANK(Tabulka410[[#This Row],[start. č.]]),"-",IF(ISERROR(VLOOKUP(Tabulka410[[#This Row],[start. č.]],'3. REGISTRACE'!B:F,3,0)),"-",VLOOKUP(Tabulka410[[#This Row],[start. č.]],'3. REGISTRACE'!B:F,3,0)))</f>
        <v>-</v>
      </c>
      <c r="F53" s="100" t="str">
        <f>IF(ISBLANK(Tabulka410[[#This Row],[start. č.]]),"-",IF(Tabulka410[[#This Row],[příjmení a jméno]]="start. č. nebylo registrováno!","-",IF(VLOOKUP(Tabulka410[[#This Row],[start. č.]],'3. REGISTRACE'!B:F,4,0)=0,"-",VLOOKUP(Tabulka410[[#This Row],[start. č.]],'3. REGISTRACE'!B:F,4,0))))</f>
        <v>-</v>
      </c>
      <c r="G53" s="99" t="str">
        <f>IF(ISBLANK(Tabulka410[[#This Row],[start. č.]]),"-",IF(Tabulka410[[#This Row],[příjmení a jméno]]="start. č. nebylo registrováno!","-",IF(VLOOKUP(Tabulka410[[#This Row],[start. č.]],'3. REGISTRACE'!B:F,5,0)=0,"-",VLOOKUP(Tabulka410[[#This Row],[start. č.]],'3. REGISTRACE'!B:F,5,0))))</f>
        <v>-</v>
      </c>
      <c r="H53" s="80" t="str">
        <f>IF(OR(Tabulka410[[#This Row],[pořadí]]="DNF",Tabulka410[[#This Row],[pořadí]]=" "),"-",TIME(Tabulka410[[#This Row],[hod]],Tabulka410[[#This Row],[min]],Tabulka410[[#This Row],[sek]]))</f>
        <v>-</v>
      </c>
      <c r="I53" s="99" t="str">
        <f>IF(ISBLANK(Tabulka410[[#This Row],[start. č.]]),"-",IF(Tabulka410[[#This Row],[příjmení a jméno]]="start. č. nebylo registrováno!","-",IF(VLOOKUP(Tabulka410[[#This Row],[start. č.]],'3. REGISTRACE'!B:G,6,0)=0,"-",VLOOKUP(Tabulka410[[#This Row],[start. č.]],'3. REGISTRACE'!B:G,6,0))))</f>
        <v>-</v>
      </c>
      <c r="J53" s="55"/>
      <c r="K53" s="56"/>
      <c r="L53" s="57"/>
      <c r="M53" s="49" t="str">
        <f>IF(AND(ISBLANK(J53),ISBLANK(K53),ISBLANK(L53)),"-",IF(H53&gt;=MAX(H$40:H53),"ok","chyba!!!"))</f>
        <v>-</v>
      </c>
    </row>
    <row r="54" spans="2:13">
      <c r="B54" s="86" t="str">
        <f t="shared" si="1"/>
        <v xml:space="preserve"> </v>
      </c>
      <c r="C54" s="54"/>
      <c r="D54" s="98" t="str">
        <f>IF(ISBLANK(Tabulka410[[#This Row],[start. č.]]),"-",IF(ISERROR(VLOOKUP(Tabulka410[[#This Row],[start. č.]],'3. REGISTRACE'!B:F,2,0)),"start. č. nebylo registrováno!",VLOOKUP(Tabulka410[[#This Row],[start. č.]],'3. REGISTRACE'!B:F,2,0)))</f>
        <v>-</v>
      </c>
      <c r="E54" s="99" t="str">
        <f>IF(ISBLANK(Tabulka410[[#This Row],[start. č.]]),"-",IF(ISERROR(VLOOKUP(Tabulka410[[#This Row],[start. č.]],'3. REGISTRACE'!B:F,3,0)),"-",VLOOKUP(Tabulka410[[#This Row],[start. č.]],'3. REGISTRACE'!B:F,3,0)))</f>
        <v>-</v>
      </c>
      <c r="F54" s="100" t="str">
        <f>IF(ISBLANK(Tabulka410[[#This Row],[start. č.]]),"-",IF(Tabulka410[[#This Row],[příjmení a jméno]]="start. č. nebylo registrováno!","-",IF(VLOOKUP(Tabulka410[[#This Row],[start. č.]],'3. REGISTRACE'!B:F,4,0)=0,"-",VLOOKUP(Tabulka410[[#This Row],[start. č.]],'3. REGISTRACE'!B:F,4,0))))</f>
        <v>-</v>
      </c>
      <c r="G54" s="99" t="str">
        <f>IF(ISBLANK(Tabulka410[[#This Row],[start. č.]]),"-",IF(Tabulka410[[#This Row],[příjmení a jméno]]="start. č. nebylo registrováno!","-",IF(VLOOKUP(Tabulka410[[#This Row],[start. č.]],'3. REGISTRACE'!B:F,5,0)=0,"-",VLOOKUP(Tabulka410[[#This Row],[start. č.]],'3. REGISTRACE'!B:F,5,0))))</f>
        <v>-</v>
      </c>
      <c r="H54" s="80" t="str">
        <f>IF(OR(Tabulka410[[#This Row],[pořadí]]="DNF",Tabulka410[[#This Row],[pořadí]]=" "),"-",TIME(Tabulka410[[#This Row],[hod]],Tabulka410[[#This Row],[min]],Tabulka410[[#This Row],[sek]]))</f>
        <v>-</v>
      </c>
      <c r="I54" s="99" t="str">
        <f>IF(ISBLANK(Tabulka410[[#This Row],[start. č.]]),"-",IF(Tabulka410[[#This Row],[příjmení a jméno]]="start. č. nebylo registrováno!","-",IF(VLOOKUP(Tabulka410[[#This Row],[start. č.]],'3. REGISTRACE'!B:G,6,0)=0,"-",VLOOKUP(Tabulka410[[#This Row],[start. č.]],'3. REGISTRACE'!B:G,6,0))))</f>
        <v>-</v>
      </c>
      <c r="J54" s="55"/>
      <c r="K54" s="56"/>
      <c r="L54" s="57"/>
      <c r="M54" s="49" t="str">
        <f>IF(AND(ISBLANK(J54),ISBLANK(K54),ISBLANK(L54)),"-",IF(H54&gt;=MAX(H$40:H54),"ok","chyba!!!"))</f>
        <v>-</v>
      </c>
    </row>
    <row r="55" spans="2:13">
      <c r="B55" s="86" t="str">
        <f t="shared" si="1"/>
        <v xml:space="preserve"> </v>
      </c>
      <c r="C55" s="54"/>
      <c r="D55" s="98" t="str">
        <f>IF(ISBLANK(Tabulka410[[#This Row],[start. č.]]),"-",IF(ISERROR(VLOOKUP(Tabulka410[[#This Row],[start. č.]],'3. REGISTRACE'!B:F,2,0)),"start. č. nebylo registrováno!",VLOOKUP(Tabulka410[[#This Row],[start. č.]],'3. REGISTRACE'!B:F,2,0)))</f>
        <v>-</v>
      </c>
      <c r="E55" s="99" t="str">
        <f>IF(ISBLANK(Tabulka410[[#This Row],[start. č.]]),"-",IF(ISERROR(VLOOKUP(Tabulka410[[#This Row],[start. č.]],'3. REGISTRACE'!B:F,3,0)),"-",VLOOKUP(Tabulka410[[#This Row],[start. č.]],'3. REGISTRACE'!B:F,3,0)))</f>
        <v>-</v>
      </c>
      <c r="F55" s="100" t="str">
        <f>IF(ISBLANK(Tabulka410[[#This Row],[start. č.]]),"-",IF(Tabulka410[[#This Row],[příjmení a jméno]]="start. č. nebylo registrováno!","-",IF(VLOOKUP(Tabulka410[[#This Row],[start. č.]],'3. REGISTRACE'!B:F,4,0)=0,"-",VLOOKUP(Tabulka410[[#This Row],[start. č.]],'3. REGISTRACE'!B:F,4,0))))</f>
        <v>-</v>
      </c>
      <c r="G55" s="99" t="str">
        <f>IF(ISBLANK(Tabulka410[[#This Row],[start. č.]]),"-",IF(Tabulka410[[#This Row],[příjmení a jméno]]="start. č. nebylo registrováno!","-",IF(VLOOKUP(Tabulka410[[#This Row],[start. č.]],'3. REGISTRACE'!B:F,5,0)=0,"-",VLOOKUP(Tabulka410[[#This Row],[start. č.]],'3. REGISTRACE'!B:F,5,0))))</f>
        <v>-</v>
      </c>
      <c r="H55" s="80" t="str">
        <f>IF(OR(Tabulka410[[#This Row],[pořadí]]="DNF",Tabulka410[[#This Row],[pořadí]]=" "),"-",TIME(Tabulka410[[#This Row],[hod]],Tabulka410[[#This Row],[min]],Tabulka410[[#This Row],[sek]]))</f>
        <v>-</v>
      </c>
      <c r="I55" s="99" t="str">
        <f>IF(ISBLANK(Tabulka410[[#This Row],[start. č.]]),"-",IF(Tabulka410[[#This Row],[příjmení a jméno]]="start. č. nebylo registrováno!","-",IF(VLOOKUP(Tabulka410[[#This Row],[start. č.]],'3. REGISTRACE'!B:G,6,0)=0,"-",VLOOKUP(Tabulka410[[#This Row],[start. č.]],'3. REGISTRACE'!B:G,6,0))))</f>
        <v>-</v>
      </c>
      <c r="J55" s="55"/>
      <c r="K55" s="56"/>
      <c r="L55" s="57"/>
      <c r="M55" s="49" t="str">
        <f>IF(AND(ISBLANK(J55),ISBLANK(K55),ISBLANK(L55)),"-",IF(H55&gt;=MAX(H$40:H55),"ok","chyba!!!"))</f>
        <v>-</v>
      </c>
    </row>
    <row r="56" spans="2:13">
      <c r="B56" s="86" t="str">
        <f t="shared" si="1"/>
        <v xml:space="preserve"> </v>
      </c>
      <c r="C56" s="54"/>
      <c r="D56" s="98" t="str">
        <f>IF(ISBLANK(Tabulka410[[#This Row],[start. č.]]),"-",IF(ISERROR(VLOOKUP(Tabulka410[[#This Row],[start. č.]],'3. REGISTRACE'!B:F,2,0)),"start. č. nebylo registrováno!",VLOOKUP(Tabulka410[[#This Row],[start. č.]],'3. REGISTRACE'!B:F,2,0)))</f>
        <v>-</v>
      </c>
      <c r="E56" s="99" t="str">
        <f>IF(ISBLANK(Tabulka410[[#This Row],[start. č.]]),"-",IF(ISERROR(VLOOKUP(Tabulka410[[#This Row],[start. č.]],'3. REGISTRACE'!B:F,3,0)),"-",VLOOKUP(Tabulka410[[#This Row],[start. č.]],'3. REGISTRACE'!B:F,3,0)))</f>
        <v>-</v>
      </c>
      <c r="F56" s="100" t="str">
        <f>IF(ISBLANK(Tabulka410[[#This Row],[start. č.]]),"-",IF(Tabulka410[[#This Row],[příjmení a jméno]]="start. č. nebylo registrováno!","-",IF(VLOOKUP(Tabulka410[[#This Row],[start. č.]],'3. REGISTRACE'!B:F,4,0)=0,"-",VLOOKUP(Tabulka410[[#This Row],[start. č.]],'3. REGISTRACE'!B:F,4,0))))</f>
        <v>-</v>
      </c>
      <c r="G56" s="99" t="str">
        <f>IF(ISBLANK(Tabulka410[[#This Row],[start. č.]]),"-",IF(Tabulka410[[#This Row],[příjmení a jméno]]="start. č. nebylo registrováno!","-",IF(VLOOKUP(Tabulka410[[#This Row],[start. č.]],'3. REGISTRACE'!B:F,5,0)=0,"-",VLOOKUP(Tabulka410[[#This Row],[start. č.]],'3. REGISTRACE'!B:F,5,0))))</f>
        <v>-</v>
      </c>
      <c r="H56" s="80" t="str">
        <f>IF(OR(Tabulka410[[#This Row],[pořadí]]="DNF",Tabulka410[[#This Row],[pořadí]]=" "),"-",TIME(Tabulka410[[#This Row],[hod]],Tabulka410[[#This Row],[min]],Tabulka410[[#This Row],[sek]]))</f>
        <v>-</v>
      </c>
      <c r="I56" s="99" t="str">
        <f>IF(ISBLANK(Tabulka410[[#This Row],[start. č.]]),"-",IF(Tabulka410[[#This Row],[příjmení a jméno]]="start. č. nebylo registrováno!","-",IF(VLOOKUP(Tabulka410[[#This Row],[start. č.]],'3. REGISTRACE'!B:G,6,0)=0,"-",VLOOKUP(Tabulka410[[#This Row],[start. č.]],'3. REGISTRACE'!B:G,6,0))))</f>
        <v>-</v>
      </c>
      <c r="J56" s="55"/>
      <c r="K56" s="56"/>
      <c r="L56" s="57"/>
      <c r="M56" s="49" t="str">
        <f>IF(AND(ISBLANK(J56),ISBLANK(K56),ISBLANK(L56)),"-",IF(H56&gt;=MAX(H$40:H56),"ok","chyba!!!"))</f>
        <v>-</v>
      </c>
    </row>
    <row r="57" spans="2:13">
      <c r="B57" s="86" t="str">
        <f t="shared" si="1"/>
        <v xml:space="preserve"> </v>
      </c>
      <c r="C57" s="54"/>
      <c r="D57" s="98" t="str">
        <f>IF(ISBLANK(Tabulka410[[#This Row],[start. č.]]),"-",IF(ISERROR(VLOOKUP(Tabulka410[[#This Row],[start. č.]],'3. REGISTRACE'!B:F,2,0)),"start. č. nebylo registrováno!",VLOOKUP(Tabulka410[[#This Row],[start. č.]],'3. REGISTRACE'!B:F,2,0)))</f>
        <v>-</v>
      </c>
      <c r="E57" s="99" t="str">
        <f>IF(ISBLANK(Tabulka410[[#This Row],[start. č.]]),"-",IF(ISERROR(VLOOKUP(Tabulka410[[#This Row],[start. č.]],'3. REGISTRACE'!B:F,3,0)),"-",VLOOKUP(Tabulka410[[#This Row],[start. č.]],'3. REGISTRACE'!B:F,3,0)))</f>
        <v>-</v>
      </c>
      <c r="F57" s="100" t="str">
        <f>IF(ISBLANK(Tabulka410[[#This Row],[start. č.]]),"-",IF(Tabulka410[[#This Row],[příjmení a jméno]]="start. č. nebylo registrováno!","-",IF(VLOOKUP(Tabulka410[[#This Row],[start. č.]],'3. REGISTRACE'!B:F,4,0)=0,"-",VLOOKUP(Tabulka410[[#This Row],[start. č.]],'3. REGISTRACE'!B:F,4,0))))</f>
        <v>-</v>
      </c>
      <c r="G57" s="99" t="str">
        <f>IF(ISBLANK(Tabulka410[[#This Row],[start. č.]]),"-",IF(Tabulka410[[#This Row],[příjmení a jméno]]="start. č. nebylo registrováno!","-",IF(VLOOKUP(Tabulka410[[#This Row],[start. č.]],'3. REGISTRACE'!B:F,5,0)=0,"-",VLOOKUP(Tabulka410[[#This Row],[start. č.]],'3. REGISTRACE'!B:F,5,0))))</f>
        <v>-</v>
      </c>
      <c r="H57" s="80" t="str">
        <f>IF(OR(Tabulka410[[#This Row],[pořadí]]="DNF",Tabulka410[[#This Row],[pořadí]]=" "),"-",TIME(Tabulka410[[#This Row],[hod]],Tabulka410[[#This Row],[min]],Tabulka410[[#This Row],[sek]]))</f>
        <v>-</v>
      </c>
      <c r="I57" s="99" t="str">
        <f>IF(ISBLANK(Tabulka410[[#This Row],[start. č.]]),"-",IF(Tabulka410[[#This Row],[příjmení a jméno]]="start. č. nebylo registrováno!","-",IF(VLOOKUP(Tabulka410[[#This Row],[start. č.]],'3. REGISTRACE'!B:G,6,0)=0,"-",VLOOKUP(Tabulka410[[#This Row],[start. č.]],'3. REGISTRACE'!B:G,6,0))))</f>
        <v>-</v>
      </c>
      <c r="J57" s="55"/>
      <c r="K57" s="56"/>
      <c r="L57" s="57"/>
      <c r="M57" s="49" t="str">
        <f>IF(AND(ISBLANK(J57),ISBLANK(K57),ISBLANK(L57)),"-",IF(H57&gt;=MAX(H$40:H57),"ok","chyba!!!"))</f>
        <v>-</v>
      </c>
    </row>
    <row r="58" spans="2:13">
      <c r="B58" s="86" t="str">
        <f t="shared" si="1"/>
        <v xml:space="preserve"> </v>
      </c>
      <c r="C58" s="54"/>
      <c r="D58" s="98" t="str">
        <f>IF(ISBLANK(Tabulka410[[#This Row],[start. č.]]),"-",IF(ISERROR(VLOOKUP(Tabulka410[[#This Row],[start. č.]],'3. REGISTRACE'!B:F,2,0)),"start. č. nebylo registrováno!",VLOOKUP(Tabulka410[[#This Row],[start. č.]],'3. REGISTRACE'!B:F,2,0)))</f>
        <v>-</v>
      </c>
      <c r="E58" s="99" t="str">
        <f>IF(ISBLANK(Tabulka410[[#This Row],[start. č.]]),"-",IF(ISERROR(VLOOKUP(Tabulka410[[#This Row],[start. č.]],'3. REGISTRACE'!B:F,3,0)),"-",VLOOKUP(Tabulka410[[#This Row],[start. č.]],'3. REGISTRACE'!B:F,3,0)))</f>
        <v>-</v>
      </c>
      <c r="F58" s="100" t="str">
        <f>IF(ISBLANK(Tabulka410[[#This Row],[start. č.]]),"-",IF(Tabulka410[[#This Row],[příjmení a jméno]]="start. č. nebylo registrováno!","-",IF(VLOOKUP(Tabulka410[[#This Row],[start. č.]],'3. REGISTRACE'!B:F,4,0)=0,"-",VLOOKUP(Tabulka410[[#This Row],[start. č.]],'3. REGISTRACE'!B:F,4,0))))</f>
        <v>-</v>
      </c>
      <c r="G58" s="99" t="str">
        <f>IF(ISBLANK(Tabulka410[[#This Row],[start. č.]]),"-",IF(Tabulka410[[#This Row],[příjmení a jméno]]="start. č. nebylo registrováno!","-",IF(VLOOKUP(Tabulka410[[#This Row],[start. č.]],'3. REGISTRACE'!B:F,5,0)=0,"-",VLOOKUP(Tabulka410[[#This Row],[start. č.]],'3. REGISTRACE'!B:F,5,0))))</f>
        <v>-</v>
      </c>
      <c r="H58" s="80" t="str">
        <f>IF(OR(Tabulka410[[#This Row],[pořadí]]="DNF",Tabulka410[[#This Row],[pořadí]]=" "),"-",TIME(Tabulka410[[#This Row],[hod]],Tabulka410[[#This Row],[min]],Tabulka410[[#This Row],[sek]]))</f>
        <v>-</v>
      </c>
      <c r="I58" s="99" t="str">
        <f>IF(ISBLANK(Tabulka410[[#This Row],[start. č.]]),"-",IF(Tabulka410[[#This Row],[příjmení a jméno]]="start. č. nebylo registrováno!","-",IF(VLOOKUP(Tabulka410[[#This Row],[start. č.]],'3. REGISTRACE'!B:G,6,0)=0,"-",VLOOKUP(Tabulka410[[#This Row],[start. č.]],'3. REGISTRACE'!B:G,6,0))))</f>
        <v>-</v>
      </c>
      <c r="J58" s="55"/>
      <c r="K58" s="56"/>
      <c r="L58" s="57"/>
      <c r="M58" s="49" t="str">
        <f>IF(AND(ISBLANK(J58),ISBLANK(K58),ISBLANK(L58)),"-",IF(H58&gt;=MAX(H$40:H58),"ok","chyba!!!"))</f>
        <v>-</v>
      </c>
    </row>
    <row r="59" spans="2:13">
      <c r="B59" s="86" t="str">
        <f t="shared" si="1"/>
        <v xml:space="preserve"> </v>
      </c>
      <c r="C59" s="54"/>
      <c r="D59" s="98" t="str">
        <f>IF(ISBLANK(Tabulka410[[#This Row],[start. č.]]),"-",IF(ISERROR(VLOOKUP(Tabulka410[[#This Row],[start. č.]],'3. REGISTRACE'!B:F,2,0)),"start. č. nebylo registrováno!",VLOOKUP(Tabulka410[[#This Row],[start. č.]],'3. REGISTRACE'!B:F,2,0)))</f>
        <v>-</v>
      </c>
      <c r="E59" s="99" t="str">
        <f>IF(ISBLANK(Tabulka410[[#This Row],[start. č.]]),"-",IF(ISERROR(VLOOKUP(Tabulka410[[#This Row],[start. č.]],'3. REGISTRACE'!B:F,3,0)),"-",VLOOKUP(Tabulka410[[#This Row],[start. č.]],'3. REGISTRACE'!B:F,3,0)))</f>
        <v>-</v>
      </c>
      <c r="F59" s="100" t="str">
        <f>IF(ISBLANK(Tabulka410[[#This Row],[start. č.]]),"-",IF(Tabulka410[[#This Row],[příjmení a jméno]]="start. č. nebylo registrováno!","-",IF(VLOOKUP(Tabulka410[[#This Row],[start. č.]],'3. REGISTRACE'!B:F,4,0)=0,"-",VLOOKUP(Tabulka410[[#This Row],[start. č.]],'3. REGISTRACE'!B:F,4,0))))</f>
        <v>-</v>
      </c>
      <c r="G59" s="99" t="str">
        <f>IF(ISBLANK(Tabulka410[[#This Row],[start. č.]]),"-",IF(Tabulka410[[#This Row],[příjmení a jméno]]="start. č. nebylo registrováno!","-",IF(VLOOKUP(Tabulka410[[#This Row],[start. č.]],'3. REGISTRACE'!B:F,5,0)=0,"-",VLOOKUP(Tabulka410[[#This Row],[start. č.]],'3. REGISTRACE'!B:F,5,0))))</f>
        <v>-</v>
      </c>
      <c r="H59" s="80" t="str">
        <f>IF(OR(Tabulka410[[#This Row],[pořadí]]="DNF",Tabulka410[[#This Row],[pořadí]]=" "),"-",TIME(Tabulka410[[#This Row],[hod]],Tabulka410[[#This Row],[min]],Tabulka410[[#This Row],[sek]]))</f>
        <v>-</v>
      </c>
      <c r="I59" s="99" t="str">
        <f>IF(ISBLANK(Tabulka410[[#This Row],[start. č.]]),"-",IF(Tabulka410[[#This Row],[příjmení a jméno]]="start. č. nebylo registrováno!","-",IF(VLOOKUP(Tabulka410[[#This Row],[start. č.]],'3. REGISTRACE'!B:G,6,0)=0,"-",VLOOKUP(Tabulka410[[#This Row],[start. č.]],'3. REGISTRACE'!B:G,6,0))))</f>
        <v>-</v>
      </c>
      <c r="J59" s="55"/>
      <c r="K59" s="56"/>
      <c r="L59" s="57"/>
      <c r="M59" s="49" t="str">
        <f>IF(AND(ISBLANK(J59),ISBLANK(K59),ISBLANK(L59)),"-",IF(H59&gt;=MAX(H$40:H59),"ok","chyba!!!"))</f>
        <v>-</v>
      </c>
    </row>
    <row r="60" spans="2:13">
      <c r="B60" s="86" t="str">
        <f t="shared" si="1"/>
        <v xml:space="preserve"> </v>
      </c>
      <c r="C60" s="54"/>
      <c r="D60" s="98" t="str">
        <f>IF(ISBLANK(Tabulka410[[#This Row],[start. č.]]),"-",IF(ISERROR(VLOOKUP(Tabulka410[[#This Row],[start. č.]],'3. REGISTRACE'!B:F,2,0)),"start. č. nebylo registrováno!",VLOOKUP(Tabulka410[[#This Row],[start. č.]],'3. REGISTRACE'!B:F,2,0)))</f>
        <v>-</v>
      </c>
      <c r="E60" s="99" t="str">
        <f>IF(ISBLANK(Tabulka410[[#This Row],[start. č.]]),"-",IF(ISERROR(VLOOKUP(Tabulka410[[#This Row],[start. č.]],'3. REGISTRACE'!B:F,3,0)),"-",VLOOKUP(Tabulka410[[#This Row],[start. č.]],'3. REGISTRACE'!B:F,3,0)))</f>
        <v>-</v>
      </c>
      <c r="F60" s="100" t="str">
        <f>IF(ISBLANK(Tabulka410[[#This Row],[start. č.]]),"-",IF(Tabulka410[[#This Row],[příjmení a jméno]]="start. č. nebylo registrováno!","-",IF(VLOOKUP(Tabulka410[[#This Row],[start. č.]],'3. REGISTRACE'!B:F,4,0)=0,"-",VLOOKUP(Tabulka410[[#This Row],[start. č.]],'3. REGISTRACE'!B:F,4,0))))</f>
        <v>-</v>
      </c>
      <c r="G60" s="99" t="str">
        <f>IF(ISBLANK(Tabulka410[[#This Row],[start. č.]]),"-",IF(Tabulka410[[#This Row],[příjmení a jméno]]="start. č. nebylo registrováno!","-",IF(VLOOKUP(Tabulka410[[#This Row],[start. č.]],'3. REGISTRACE'!B:F,5,0)=0,"-",VLOOKUP(Tabulka410[[#This Row],[start. č.]],'3. REGISTRACE'!B:F,5,0))))</f>
        <v>-</v>
      </c>
      <c r="H60" s="80" t="str">
        <f>IF(OR(Tabulka410[[#This Row],[pořadí]]="DNF",Tabulka410[[#This Row],[pořadí]]=" "),"-",TIME(Tabulka410[[#This Row],[hod]],Tabulka410[[#This Row],[min]],Tabulka410[[#This Row],[sek]]))</f>
        <v>-</v>
      </c>
      <c r="I60" s="99" t="str">
        <f>IF(ISBLANK(Tabulka410[[#This Row],[start. č.]]),"-",IF(Tabulka410[[#This Row],[příjmení a jméno]]="start. č. nebylo registrováno!","-",IF(VLOOKUP(Tabulka410[[#This Row],[start. č.]],'3. REGISTRACE'!B:G,6,0)=0,"-",VLOOKUP(Tabulka410[[#This Row],[start. č.]],'3. REGISTRACE'!B:G,6,0))))</f>
        <v>-</v>
      </c>
      <c r="J60" s="55"/>
      <c r="K60" s="56"/>
      <c r="L60" s="57"/>
      <c r="M60" s="49" t="str">
        <f>IF(AND(ISBLANK(J60),ISBLANK(K60),ISBLANK(L60)),"-",IF(H60&gt;=MAX(H$40:H60),"ok","chyba!!!"))</f>
        <v>-</v>
      </c>
    </row>
    <row r="61" spans="2:13">
      <c r="B61" s="86" t="str">
        <f t="shared" si="1"/>
        <v xml:space="preserve"> </v>
      </c>
      <c r="C61" s="54"/>
      <c r="D61" s="98" t="str">
        <f>IF(ISBLANK(Tabulka410[[#This Row],[start. č.]]),"-",IF(ISERROR(VLOOKUP(Tabulka410[[#This Row],[start. č.]],'3. REGISTRACE'!B:F,2,0)),"start. č. nebylo registrováno!",VLOOKUP(Tabulka410[[#This Row],[start. č.]],'3. REGISTRACE'!B:F,2,0)))</f>
        <v>-</v>
      </c>
      <c r="E61" s="99" t="str">
        <f>IF(ISBLANK(Tabulka410[[#This Row],[start. č.]]),"-",IF(ISERROR(VLOOKUP(Tabulka410[[#This Row],[start. č.]],'3. REGISTRACE'!B:F,3,0)),"-",VLOOKUP(Tabulka410[[#This Row],[start. č.]],'3. REGISTRACE'!B:F,3,0)))</f>
        <v>-</v>
      </c>
      <c r="F61" s="100" t="str">
        <f>IF(ISBLANK(Tabulka410[[#This Row],[start. č.]]),"-",IF(Tabulka410[[#This Row],[příjmení a jméno]]="start. č. nebylo registrováno!","-",IF(VLOOKUP(Tabulka410[[#This Row],[start. č.]],'3. REGISTRACE'!B:F,4,0)=0,"-",VLOOKUP(Tabulka410[[#This Row],[start. č.]],'3. REGISTRACE'!B:F,4,0))))</f>
        <v>-</v>
      </c>
      <c r="G61" s="99" t="str">
        <f>IF(ISBLANK(Tabulka410[[#This Row],[start. č.]]),"-",IF(Tabulka410[[#This Row],[příjmení a jméno]]="start. č. nebylo registrováno!","-",IF(VLOOKUP(Tabulka410[[#This Row],[start. č.]],'3. REGISTRACE'!B:F,5,0)=0,"-",VLOOKUP(Tabulka410[[#This Row],[start. č.]],'3. REGISTRACE'!B:F,5,0))))</f>
        <v>-</v>
      </c>
      <c r="H61" s="80" t="str">
        <f>IF(OR(Tabulka410[[#This Row],[pořadí]]="DNF",Tabulka410[[#This Row],[pořadí]]=" "),"-",TIME(Tabulka410[[#This Row],[hod]],Tabulka410[[#This Row],[min]],Tabulka410[[#This Row],[sek]]))</f>
        <v>-</v>
      </c>
      <c r="I61" s="99" t="str">
        <f>IF(ISBLANK(Tabulka410[[#This Row],[start. č.]]),"-",IF(Tabulka410[[#This Row],[příjmení a jméno]]="start. č. nebylo registrováno!","-",IF(VLOOKUP(Tabulka410[[#This Row],[start. č.]],'3. REGISTRACE'!B:G,6,0)=0,"-",VLOOKUP(Tabulka410[[#This Row],[start. č.]],'3. REGISTRACE'!B:G,6,0))))</f>
        <v>-</v>
      </c>
      <c r="J61" s="55"/>
      <c r="K61" s="56"/>
      <c r="L61" s="57"/>
      <c r="M61" s="49" t="str">
        <f>IF(AND(ISBLANK(J61),ISBLANK(K61),ISBLANK(L61)),"-",IF(H61&gt;=MAX(H$40:H61),"ok","chyba!!!"))</f>
        <v>-</v>
      </c>
    </row>
    <row r="62" spans="2:13">
      <c r="B62" s="86" t="str">
        <f t="shared" si="1"/>
        <v xml:space="preserve"> </v>
      </c>
      <c r="C62" s="54"/>
      <c r="D62" s="98" t="str">
        <f>IF(ISBLANK(Tabulka410[[#This Row],[start. č.]]),"-",IF(ISERROR(VLOOKUP(Tabulka410[[#This Row],[start. č.]],'3. REGISTRACE'!B:F,2,0)),"start. č. nebylo registrováno!",VLOOKUP(Tabulka410[[#This Row],[start. č.]],'3. REGISTRACE'!B:F,2,0)))</f>
        <v>-</v>
      </c>
      <c r="E62" s="99" t="str">
        <f>IF(ISBLANK(Tabulka410[[#This Row],[start. č.]]),"-",IF(ISERROR(VLOOKUP(Tabulka410[[#This Row],[start. č.]],'3. REGISTRACE'!B:F,3,0)),"-",VLOOKUP(Tabulka410[[#This Row],[start. č.]],'3. REGISTRACE'!B:F,3,0)))</f>
        <v>-</v>
      </c>
      <c r="F62" s="100" t="str">
        <f>IF(ISBLANK(Tabulka410[[#This Row],[start. č.]]),"-",IF(Tabulka410[[#This Row],[příjmení a jméno]]="start. č. nebylo registrováno!","-",IF(VLOOKUP(Tabulka410[[#This Row],[start. č.]],'3. REGISTRACE'!B:F,4,0)=0,"-",VLOOKUP(Tabulka410[[#This Row],[start. č.]],'3. REGISTRACE'!B:F,4,0))))</f>
        <v>-</v>
      </c>
      <c r="G62" s="99" t="str">
        <f>IF(ISBLANK(Tabulka410[[#This Row],[start. č.]]),"-",IF(Tabulka410[[#This Row],[příjmení a jméno]]="start. č. nebylo registrováno!","-",IF(VLOOKUP(Tabulka410[[#This Row],[start. č.]],'3. REGISTRACE'!B:F,5,0)=0,"-",VLOOKUP(Tabulka410[[#This Row],[start. č.]],'3. REGISTRACE'!B:F,5,0))))</f>
        <v>-</v>
      </c>
      <c r="H62" s="80" t="str">
        <f>IF(OR(Tabulka410[[#This Row],[pořadí]]="DNF",Tabulka410[[#This Row],[pořadí]]=" "),"-",TIME(Tabulka410[[#This Row],[hod]],Tabulka410[[#This Row],[min]],Tabulka410[[#This Row],[sek]]))</f>
        <v>-</v>
      </c>
      <c r="I62" s="99" t="str">
        <f>IF(ISBLANK(Tabulka410[[#This Row],[start. č.]]),"-",IF(Tabulka410[[#This Row],[příjmení a jméno]]="start. č. nebylo registrováno!","-",IF(VLOOKUP(Tabulka410[[#This Row],[start. č.]],'3. REGISTRACE'!B:G,6,0)=0,"-",VLOOKUP(Tabulka410[[#This Row],[start. č.]],'3. REGISTRACE'!B:G,6,0))))</f>
        <v>-</v>
      </c>
      <c r="J62" s="55"/>
      <c r="K62" s="56"/>
      <c r="L62" s="57"/>
      <c r="M62" s="49" t="str">
        <f>IF(AND(ISBLANK(J62),ISBLANK(K62),ISBLANK(L62)),"-",IF(H62&gt;=MAX(H$40:H62),"ok","chyba!!!"))</f>
        <v>-</v>
      </c>
    </row>
    <row r="63" spans="2:13">
      <c r="B63" s="86" t="str">
        <f t="shared" si="1"/>
        <v xml:space="preserve"> </v>
      </c>
      <c r="C63" s="54"/>
      <c r="D63" s="98" t="str">
        <f>IF(ISBLANK(Tabulka410[[#This Row],[start. č.]]),"-",IF(ISERROR(VLOOKUP(Tabulka410[[#This Row],[start. č.]],'3. REGISTRACE'!B:F,2,0)),"start. č. nebylo registrováno!",VLOOKUP(Tabulka410[[#This Row],[start. č.]],'3. REGISTRACE'!B:F,2,0)))</f>
        <v>-</v>
      </c>
      <c r="E63" s="99" t="str">
        <f>IF(ISBLANK(Tabulka410[[#This Row],[start. č.]]),"-",IF(ISERROR(VLOOKUP(Tabulka410[[#This Row],[start. č.]],'3. REGISTRACE'!B:F,3,0)),"-",VLOOKUP(Tabulka410[[#This Row],[start. č.]],'3. REGISTRACE'!B:F,3,0)))</f>
        <v>-</v>
      </c>
      <c r="F63" s="100" t="str">
        <f>IF(ISBLANK(Tabulka410[[#This Row],[start. č.]]),"-",IF(Tabulka410[[#This Row],[příjmení a jméno]]="start. č. nebylo registrováno!","-",IF(VLOOKUP(Tabulka410[[#This Row],[start. č.]],'3. REGISTRACE'!B:F,4,0)=0,"-",VLOOKUP(Tabulka410[[#This Row],[start. č.]],'3. REGISTRACE'!B:F,4,0))))</f>
        <v>-</v>
      </c>
      <c r="G63" s="99" t="str">
        <f>IF(ISBLANK(Tabulka410[[#This Row],[start. č.]]),"-",IF(Tabulka410[[#This Row],[příjmení a jméno]]="start. č. nebylo registrováno!","-",IF(VLOOKUP(Tabulka410[[#This Row],[start. č.]],'3. REGISTRACE'!B:F,5,0)=0,"-",VLOOKUP(Tabulka410[[#This Row],[start. č.]],'3. REGISTRACE'!B:F,5,0))))</f>
        <v>-</v>
      </c>
      <c r="H63" s="80" t="str">
        <f>IF(OR(Tabulka410[[#This Row],[pořadí]]="DNF",Tabulka410[[#This Row],[pořadí]]=" "),"-",TIME(Tabulka410[[#This Row],[hod]],Tabulka410[[#This Row],[min]],Tabulka410[[#This Row],[sek]]))</f>
        <v>-</v>
      </c>
      <c r="I63" s="99" t="str">
        <f>IF(ISBLANK(Tabulka410[[#This Row],[start. č.]]),"-",IF(Tabulka410[[#This Row],[příjmení a jméno]]="start. č. nebylo registrováno!","-",IF(VLOOKUP(Tabulka410[[#This Row],[start. č.]],'3. REGISTRACE'!B:G,6,0)=0,"-",VLOOKUP(Tabulka410[[#This Row],[start. č.]],'3. REGISTRACE'!B:G,6,0))))</f>
        <v>-</v>
      </c>
      <c r="J63" s="55"/>
      <c r="K63" s="56"/>
      <c r="L63" s="57"/>
      <c r="M63" s="49" t="str">
        <f>IF(AND(ISBLANK(J63),ISBLANK(K63),ISBLANK(L63)),"-",IF(H63&gt;=MAX(H$40:H63),"ok","chyba!!!"))</f>
        <v>-</v>
      </c>
    </row>
    <row r="64" spans="2:13">
      <c r="B64" s="86" t="str">
        <f t="shared" si="1"/>
        <v xml:space="preserve"> </v>
      </c>
      <c r="C64" s="54"/>
      <c r="D64" s="98" t="str">
        <f>IF(ISBLANK(Tabulka410[[#This Row],[start. č.]]),"-",IF(ISERROR(VLOOKUP(Tabulka410[[#This Row],[start. č.]],'3. REGISTRACE'!B:F,2,0)),"start. č. nebylo registrováno!",VLOOKUP(Tabulka410[[#This Row],[start. č.]],'3. REGISTRACE'!B:F,2,0)))</f>
        <v>-</v>
      </c>
      <c r="E64" s="99" t="str">
        <f>IF(ISBLANK(Tabulka410[[#This Row],[start. č.]]),"-",IF(ISERROR(VLOOKUP(Tabulka410[[#This Row],[start. č.]],'3. REGISTRACE'!B:F,3,0)),"-",VLOOKUP(Tabulka410[[#This Row],[start. č.]],'3. REGISTRACE'!B:F,3,0)))</f>
        <v>-</v>
      </c>
      <c r="F64" s="100" t="str">
        <f>IF(ISBLANK(Tabulka410[[#This Row],[start. č.]]),"-",IF(Tabulka410[[#This Row],[příjmení a jméno]]="start. č. nebylo registrováno!","-",IF(VLOOKUP(Tabulka410[[#This Row],[start. č.]],'3. REGISTRACE'!B:F,4,0)=0,"-",VLOOKUP(Tabulka410[[#This Row],[start. č.]],'3. REGISTRACE'!B:F,4,0))))</f>
        <v>-</v>
      </c>
      <c r="G64" s="99" t="str">
        <f>IF(ISBLANK(Tabulka410[[#This Row],[start. č.]]),"-",IF(Tabulka410[[#This Row],[příjmení a jméno]]="start. č. nebylo registrováno!","-",IF(VLOOKUP(Tabulka410[[#This Row],[start. č.]],'3. REGISTRACE'!B:F,5,0)=0,"-",VLOOKUP(Tabulka410[[#This Row],[start. č.]],'3. REGISTRACE'!B:F,5,0))))</f>
        <v>-</v>
      </c>
      <c r="H64" s="80" t="str">
        <f>IF(OR(Tabulka410[[#This Row],[pořadí]]="DNF",Tabulka410[[#This Row],[pořadí]]=" "),"-",TIME(Tabulka410[[#This Row],[hod]],Tabulka410[[#This Row],[min]],Tabulka410[[#This Row],[sek]]))</f>
        <v>-</v>
      </c>
      <c r="I64" s="99" t="str">
        <f>IF(ISBLANK(Tabulka410[[#This Row],[start. č.]]),"-",IF(Tabulka410[[#This Row],[příjmení a jméno]]="start. č. nebylo registrováno!","-",IF(VLOOKUP(Tabulka410[[#This Row],[start. č.]],'3. REGISTRACE'!B:G,6,0)=0,"-",VLOOKUP(Tabulka410[[#This Row],[start. č.]],'3. REGISTRACE'!B:G,6,0))))</f>
        <v>-</v>
      </c>
      <c r="J64" s="55"/>
      <c r="K64" s="56"/>
      <c r="L64" s="57"/>
      <c r="M64" s="49" t="str">
        <f>IF(AND(ISBLANK(J64),ISBLANK(K64),ISBLANK(L64)),"-",IF(H64&gt;=MAX(H$40:H64),"ok","chyba!!!"))</f>
        <v>-</v>
      </c>
    </row>
  </sheetData>
  <sheetProtection autoFilter="0"/>
  <mergeCells count="2">
    <mergeCell ref="H3:I3"/>
    <mergeCell ref="K4:L4"/>
  </mergeCells>
  <conditionalFormatting sqref="C9:C33 J9:L33 C40:C64 J40:L64">
    <cfRule type="notContainsBlanks" dxfId="174" priority="9">
      <formula>LEN(TRIM(C9))&gt;0</formula>
    </cfRule>
    <cfRule type="containsBlanks" dxfId="173" priority="10">
      <formula>LEN(TRIM(C9))=0</formula>
    </cfRule>
  </conditionalFormatting>
  <conditionalFormatting sqref="D9:D33 D40:D64">
    <cfRule type="containsText" dxfId="172" priority="8" operator="containsText" text="start. č. nebylo registrováno">
      <formula>NOT(ISERROR(SEARCH("start. č. nebylo registrováno",D9)))</formula>
    </cfRule>
  </conditionalFormatting>
  <conditionalFormatting sqref="M9:M33 M40:M64">
    <cfRule type="containsText" dxfId="171" priority="6" operator="containsText" text="chyba">
      <formula>NOT(ISERROR(SEARCH("chyba",M9)))</formula>
    </cfRule>
    <cfRule type="containsText" dxfId="170" priority="7" operator="containsText" text="ok">
      <formula>NOT(ISERROR(SEARCH("ok",M9)))</formula>
    </cfRule>
  </conditionalFormatting>
  <pageMargins left="0" right="0" top="0" bottom="0.39370078740157483" header="0.19685039370078741" footer="0"/>
  <pageSetup paperSize="9" scale="85" fitToHeight="0" orientation="portrait" r:id="rId1"/>
  <headerFooter>
    <oddHeader>&amp;R&amp;G</oddHeader>
  </headerFooter>
  <legacyDrawingHF r:id="rId2"/>
  <picture r:id="rId3"/>
  <tableParts count="2">
    <tablePart r:id="rId4"/>
    <tablePart r:id="rId5"/>
  </tableParts>
</worksheet>
</file>

<file path=xl/worksheets/sheet8.xml><?xml version="1.0" encoding="utf-8"?>
<worksheet xmlns="http://schemas.openxmlformats.org/spreadsheetml/2006/main" xmlns:r="http://schemas.openxmlformats.org/officeDocument/2006/relationships">
  <sheetPr>
    <tabColor theme="5" tint="0.79998168889431442"/>
  </sheetPr>
  <dimension ref="B2:N64"/>
  <sheetViews>
    <sheetView showGridLines="0" workbookViewId="0">
      <selection activeCell="H40" sqref="H40"/>
    </sheetView>
  </sheetViews>
  <sheetFormatPr defaultColWidth="9.140625"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8" width="7.85546875" style="2" bestFit="1" customWidth="1"/>
    <col min="9" max="9" width="20.7109375" style="2" customWidth="1"/>
    <col min="10" max="10" width="4" style="2" bestFit="1" customWidth="1"/>
    <col min="11" max="11" width="4" style="1" bestFit="1" customWidth="1"/>
    <col min="12" max="12" width="3.5703125" style="2" bestFit="1" customWidth="1"/>
    <col min="13" max="13" width="8" style="1" bestFit="1" customWidth="1"/>
    <col min="14" max="14" width="12.5703125" style="2" bestFit="1" customWidth="1"/>
    <col min="15" max="16384" width="9.140625" style="1"/>
  </cols>
  <sheetData>
    <row r="2" spans="2:14" ht="15.75">
      <c r="B2" s="3" t="s">
        <v>183</v>
      </c>
      <c r="D2" s="2"/>
      <c r="E2" s="3" t="s">
        <v>184</v>
      </c>
      <c r="F2" s="2"/>
      <c r="H2" s="1"/>
      <c r="I2" s="7" t="str">
        <f>IF(ISBLANK('1. Index'!C10),"-",'1. Index'!C10)</f>
        <v>Reuter Run Boršov nad Vltavou - děti</v>
      </c>
    </row>
    <row r="3" spans="2:14" ht="15" customHeight="1">
      <c r="B3" s="2"/>
      <c r="D3" s="2"/>
      <c r="F3" s="2"/>
      <c r="H3" s="114">
        <f>IF(ISBLANK('1. Index'!C13),"-",'1. Index'!C13)</f>
        <v>43687</v>
      </c>
      <c r="I3" s="114"/>
    </row>
    <row r="4" spans="2:14">
      <c r="B4" s="22" t="s">
        <v>33</v>
      </c>
    </row>
    <row r="5" spans="2:14">
      <c r="B5" s="1" t="s">
        <v>70</v>
      </c>
    </row>
    <row r="6" spans="2:14">
      <c r="B6" s="1" t="s">
        <v>71</v>
      </c>
    </row>
    <row r="8" spans="2:14">
      <c r="B8" s="1" t="s">
        <v>13</v>
      </c>
      <c r="C8" s="2" t="s">
        <v>0</v>
      </c>
      <c r="D8" s="1" t="s">
        <v>14</v>
      </c>
      <c r="E8" s="2" t="s">
        <v>3</v>
      </c>
      <c r="F8" s="1" t="s">
        <v>1</v>
      </c>
      <c r="G8" s="2" t="s">
        <v>2</v>
      </c>
      <c r="H8" s="40" t="s">
        <v>18</v>
      </c>
      <c r="I8" s="2" t="s">
        <v>5</v>
      </c>
      <c r="J8" s="2" t="s">
        <v>15</v>
      </c>
      <c r="K8" s="2" t="s">
        <v>16</v>
      </c>
      <c r="L8" s="2" t="s">
        <v>17</v>
      </c>
      <c r="M8" s="48" t="s">
        <v>84</v>
      </c>
      <c r="N8" s="1"/>
    </row>
    <row r="9" spans="2:14">
      <c r="B9" s="78">
        <f t="shared" ref="B9:B33" si="0">IF(B8="pořadí",1,IF(AND(J9=99,K9=99,L9=99),"DNF",IF(D9="-"," ",B8+1)))</f>
        <v>1</v>
      </c>
      <c r="C9" s="41">
        <v>8</v>
      </c>
      <c r="D9" s="76" t="str">
        <f>IF(ISBLANK(Tabulka44[[#This Row],[start. č.]]),"-",IF(ISERROR(VLOOKUP(Tabulka44[[#This Row],[start. č.]],'3. REGISTRACE'!B:F,2,0)),"start. č. nebylo registrováno!",VLOOKUP(Tabulka44[[#This Row],[start. č.]],'3. REGISTRACE'!B:F,2,0)))</f>
        <v>Čoka Jan</v>
      </c>
      <c r="E9" s="77">
        <f>IF(ISBLANK(Tabulka44[[#This Row],[start. č.]]),"-",IF(ISERROR(VLOOKUP(Tabulka44[[#This Row],[start. č.]],'3. REGISTRACE'!B:F,3,0)),"-",VLOOKUP(Tabulka44[[#This Row],[start. č.]],'3. REGISTRACE'!B:F,3,0)))</f>
        <v>2007</v>
      </c>
      <c r="F9" s="79" t="str">
        <f>IF(ISBLANK(Tabulka44[[#This Row],[start. č.]]),"-",IF(Tabulka44[[#This Row],[příjmení a jméno]]="start. č. nebylo registrováno!","-",IF(VLOOKUP(Tabulka44[[#This Row],[start. č.]],'3. REGISTRACE'!B:F,4,0)=0,"-",VLOOKUP(Tabulka44[[#This Row],[start. č.]],'3. REGISTRACE'!B:F,4,0))))</f>
        <v>SK Čéčova</v>
      </c>
      <c r="G9" s="77" t="str">
        <f>IF(ISBLANK(Tabulka44[[#This Row],[start. č.]]),"-",IF(Tabulka44[[#This Row],[příjmení a jméno]]="start. č. nebylo registrováno!","-",IF(VLOOKUP(Tabulka44[[#This Row],[start. č.]],'3. REGISTRACE'!B:F,5,0)=0,"-",VLOOKUP(Tabulka44[[#This Row],[start. č.]],'3. REGISTRACE'!B:F,5,0))))</f>
        <v>M</v>
      </c>
      <c r="H9" s="80">
        <f>IF(OR(Tabulka44[[#This Row],[pořadí]]="DNF",Tabulka44[[#This Row],[pořadí]]=" "),"-",TIME(Tabulka44[[#This Row],[hod]],Tabulka44[[#This Row],[min]],Tabulka44[[#This Row],[sek]]))</f>
        <v>1.1226851851851851E-3</v>
      </c>
      <c r="I9" s="77" t="str">
        <f>IF(ISBLANK(Tabulka44[[#This Row],[start. č.]]),"-",IF(Tabulka44[[#This Row],[příjmení a jméno]]="start. č. nebylo registrováno!","-",IF(VLOOKUP(Tabulka44[[#This Row],[start. č.]],'3. REGISTRACE'!B:G,6,0)=0,"-",VLOOKUP(Tabulka44[[#This Row],[start. č.]],'3. REGISTRACE'!B:G,6,0))))</f>
        <v>Mladší žactvo H</v>
      </c>
      <c r="J9" s="44">
        <v>0</v>
      </c>
      <c r="K9" s="42">
        <v>1</v>
      </c>
      <c r="L9" s="45">
        <v>37</v>
      </c>
      <c r="M9" s="49" t="str">
        <f>IF(AND(ISBLANK(J9),ISBLANK(K9),ISBLANK(L9)),"-",IF(H9&gt;=MAX(H$9:H9),"ok","chyba!!!"))</f>
        <v>ok</v>
      </c>
      <c r="N9" s="1"/>
    </row>
    <row r="10" spans="2:14">
      <c r="B10" s="78">
        <f t="shared" si="0"/>
        <v>2</v>
      </c>
      <c r="C10" s="41">
        <v>54</v>
      </c>
      <c r="D10" s="76" t="str">
        <f>IF(ISBLANK(Tabulka44[[#This Row],[start. č.]]),"-",IF(ISERROR(VLOOKUP(Tabulka44[[#This Row],[start. č.]],'3. REGISTRACE'!B:F,2,0)),"start. č. nebylo registrováno!",VLOOKUP(Tabulka44[[#This Row],[start. č.]],'3. REGISTRACE'!B:F,2,0)))</f>
        <v>Čoka Tomáš</v>
      </c>
      <c r="E10" s="77">
        <f>IF(ISBLANK(Tabulka44[[#This Row],[start. č.]]),"-",IF(ISERROR(VLOOKUP(Tabulka44[[#This Row],[start. č.]],'3. REGISTRACE'!B:F,3,0)),"-",VLOOKUP(Tabulka44[[#This Row],[start. č.]],'3. REGISTRACE'!B:F,3,0)))</f>
        <v>2008</v>
      </c>
      <c r="F10" s="79" t="str">
        <f>IF(ISBLANK(Tabulka44[[#This Row],[start. č.]]),"-",IF(Tabulka44[[#This Row],[příjmení a jméno]]="start. č. nebylo registrováno!","-",IF(VLOOKUP(Tabulka44[[#This Row],[start. č.]],'3. REGISTRACE'!B:F,4,0)=0,"-",VLOOKUP(Tabulka44[[#This Row],[start. č.]],'3. REGISTRACE'!B:F,4,0))))</f>
        <v>sk če</v>
      </c>
      <c r="G10" s="77" t="str">
        <f>IF(ISBLANK(Tabulka44[[#This Row],[start. č.]]),"-",IF(Tabulka44[[#This Row],[příjmení a jméno]]="start. č. nebylo registrováno!","-",IF(VLOOKUP(Tabulka44[[#This Row],[start. č.]],'3. REGISTRACE'!B:F,5,0)=0,"-",VLOOKUP(Tabulka44[[#This Row],[start. č.]],'3. REGISTRACE'!B:F,5,0))))</f>
        <v>M</v>
      </c>
      <c r="H10" s="80">
        <f>IF(OR(Tabulka44[[#This Row],[pořadí]]="DNF",Tabulka44[[#This Row],[pořadí]]=" "),"-",TIME(Tabulka44[[#This Row],[hod]],Tabulka44[[#This Row],[min]],Tabulka44[[#This Row],[sek]]))</f>
        <v>1.1805555555555556E-3</v>
      </c>
      <c r="I10" s="77" t="str">
        <f>IF(ISBLANK(Tabulka44[[#This Row],[start. č.]]),"-",IF(Tabulka44[[#This Row],[příjmení a jméno]]="start. č. nebylo registrováno!","-",IF(VLOOKUP(Tabulka44[[#This Row],[start. č.]],'3. REGISTRACE'!B:G,6,0)=0,"-",VLOOKUP(Tabulka44[[#This Row],[start. č.]],'3. REGISTRACE'!B:G,6,0))))</f>
        <v>Mladší žactvo H</v>
      </c>
      <c r="J10" s="46">
        <v>0</v>
      </c>
      <c r="K10" s="43">
        <v>1</v>
      </c>
      <c r="L10" s="47">
        <v>42</v>
      </c>
      <c r="M10" s="49" t="str">
        <f>IF(AND(ISBLANK(J10),ISBLANK(K10),ISBLANK(L10)),"-",IF(H10&gt;=MAX(H$9:H10),"ok","chyba!!!"))</f>
        <v>ok</v>
      </c>
      <c r="N10" s="1"/>
    </row>
    <row r="11" spans="2:14">
      <c r="B11" s="78">
        <f t="shared" si="0"/>
        <v>3</v>
      </c>
      <c r="C11" s="41">
        <v>10</v>
      </c>
      <c r="D11" s="76" t="str">
        <f>IF(ISBLANK(Tabulka44[[#This Row],[start. č.]]),"-",IF(ISERROR(VLOOKUP(Tabulka44[[#This Row],[start. č.]],'3. REGISTRACE'!B:F,2,0)),"start. č. nebylo registrováno!",VLOOKUP(Tabulka44[[#This Row],[start. č.]],'3. REGISTRACE'!B:F,2,0)))</f>
        <v>Caldr Jakub</v>
      </c>
      <c r="E11" s="77">
        <f>IF(ISBLANK(Tabulka44[[#This Row],[start. č.]]),"-",IF(ISERROR(VLOOKUP(Tabulka44[[#This Row],[start. č.]],'3. REGISTRACE'!B:F,3,0)),"-",VLOOKUP(Tabulka44[[#This Row],[start. č.]],'3. REGISTRACE'!B:F,3,0)))</f>
        <v>2007</v>
      </c>
      <c r="F11" s="79" t="str">
        <f>IF(ISBLANK(Tabulka44[[#This Row],[start. č.]]),"-",IF(Tabulka44[[#This Row],[příjmení a jméno]]="start. č. nebylo registrováno!","-",IF(VLOOKUP(Tabulka44[[#This Row],[start. č.]],'3. REGISTRACE'!B:F,4,0)=0,"-",VLOOKUP(Tabulka44[[#This Row],[start. č.]],'3. REGISTRACE'!B:F,4,0))))</f>
        <v>Střížov</v>
      </c>
      <c r="G11" s="77" t="str">
        <f>IF(ISBLANK(Tabulka44[[#This Row],[start. č.]]),"-",IF(Tabulka44[[#This Row],[příjmení a jméno]]="start. č. nebylo registrováno!","-",IF(VLOOKUP(Tabulka44[[#This Row],[start. č.]],'3. REGISTRACE'!B:F,5,0)=0,"-",VLOOKUP(Tabulka44[[#This Row],[start. č.]],'3. REGISTRACE'!B:F,5,0))))</f>
        <v>M</v>
      </c>
      <c r="H11" s="80">
        <f>IF(OR(Tabulka44[[#This Row],[pořadí]]="DNF",Tabulka44[[#This Row],[pořadí]]=" "),"-",TIME(Tabulka44[[#This Row],[hod]],Tabulka44[[#This Row],[min]],Tabulka44[[#This Row],[sek]]))</f>
        <v>1.2847222222222223E-3</v>
      </c>
      <c r="I11" s="77" t="str">
        <f>IF(ISBLANK(Tabulka44[[#This Row],[start. č.]]),"-",IF(Tabulka44[[#This Row],[příjmení a jméno]]="start. č. nebylo registrováno!","-",IF(VLOOKUP(Tabulka44[[#This Row],[start. č.]],'3. REGISTRACE'!B:G,6,0)=0,"-",VLOOKUP(Tabulka44[[#This Row],[start. č.]],'3. REGISTRACE'!B:G,6,0))))</f>
        <v>Mladší žactvo H</v>
      </c>
      <c r="J11" s="46">
        <v>0</v>
      </c>
      <c r="K11" s="43">
        <v>1</v>
      </c>
      <c r="L11" s="47">
        <v>51</v>
      </c>
      <c r="M11" s="49" t="str">
        <f>IF(AND(ISBLANK(J11),ISBLANK(K11),ISBLANK(L11)),"-",IF(H11&gt;=MAX(H$9:H11),"ok","chyba!!!"))</f>
        <v>ok</v>
      </c>
      <c r="N11" s="1"/>
    </row>
    <row r="12" spans="2:14">
      <c r="B12" s="78">
        <f t="shared" si="0"/>
        <v>4</v>
      </c>
      <c r="C12" s="41">
        <v>36</v>
      </c>
      <c r="D12" s="76" t="str">
        <f>IF(ISBLANK(Tabulka44[[#This Row],[start. č.]]),"-",IF(ISERROR(VLOOKUP(Tabulka44[[#This Row],[start. č.]],'3. REGISTRACE'!B:F,2,0)),"start. č. nebylo registrováno!",VLOOKUP(Tabulka44[[#This Row],[start. č.]],'3. REGISTRACE'!B:F,2,0)))</f>
        <v>Černý Vítězslav</v>
      </c>
      <c r="E12" s="77">
        <f>IF(ISBLANK(Tabulka44[[#This Row],[start. č.]]),"-",IF(ISERROR(VLOOKUP(Tabulka44[[#This Row],[start. č.]],'3. REGISTRACE'!B:F,3,0)),"-",VLOOKUP(Tabulka44[[#This Row],[start. č.]],'3. REGISTRACE'!B:F,3,0)))</f>
        <v>2007</v>
      </c>
      <c r="F12" s="79" t="str">
        <f>IF(ISBLANK(Tabulka44[[#This Row],[start. č.]]),"-",IF(Tabulka44[[#This Row],[příjmení a jméno]]="start. č. nebylo registrováno!","-",IF(VLOOKUP(Tabulka44[[#This Row],[start. č.]],'3. REGISTRACE'!B:F,4,0)=0,"-",VLOOKUP(Tabulka44[[#This Row],[start. č.]],'3. REGISTRACE'!B:F,4,0))))</f>
        <v>Libnič</v>
      </c>
      <c r="G12" s="77" t="str">
        <f>IF(ISBLANK(Tabulka44[[#This Row],[start. č.]]),"-",IF(Tabulka44[[#This Row],[příjmení a jméno]]="start. č. nebylo registrováno!","-",IF(VLOOKUP(Tabulka44[[#This Row],[start. č.]],'3. REGISTRACE'!B:F,5,0)=0,"-",VLOOKUP(Tabulka44[[#This Row],[start. č.]],'3. REGISTRACE'!B:F,5,0))))</f>
        <v>M</v>
      </c>
      <c r="H12" s="80">
        <f>IF(OR(Tabulka44[[#This Row],[pořadí]]="DNF",Tabulka44[[#This Row],[pořadí]]=" "),"-",TIME(Tabulka44[[#This Row],[hod]],Tabulka44[[#This Row],[min]],Tabulka44[[#This Row],[sek]]))</f>
        <v>1.3541666666666667E-3</v>
      </c>
      <c r="I12" s="77" t="str">
        <f>IF(ISBLANK(Tabulka44[[#This Row],[start. č.]]),"-",IF(Tabulka44[[#This Row],[příjmení a jméno]]="start. č. nebylo registrováno!","-",IF(VLOOKUP(Tabulka44[[#This Row],[start. č.]],'3. REGISTRACE'!B:G,6,0)=0,"-",VLOOKUP(Tabulka44[[#This Row],[start. č.]],'3. REGISTRACE'!B:G,6,0))))</f>
        <v>Mladší žactvo H</v>
      </c>
      <c r="J12" s="46">
        <v>0</v>
      </c>
      <c r="K12" s="43">
        <v>1</v>
      </c>
      <c r="L12" s="47">
        <v>57</v>
      </c>
      <c r="M12" s="49" t="str">
        <f>IF(AND(ISBLANK(J12),ISBLANK(K12),ISBLANK(L12)),"-",IF(H12&gt;=MAX(H$9:H12),"ok","chyba!!!"))</f>
        <v>ok</v>
      </c>
      <c r="N12" s="1"/>
    </row>
    <row r="13" spans="2:14">
      <c r="B13" s="78">
        <f t="shared" si="0"/>
        <v>5</v>
      </c>
      <c r="C13" s="41">
        <v>2</v>
      </c>
      <c r="D13" s="76" t="str">
        <f>IF(ISBLANK(Tabulka44[[#This Row],[start. č.]]),"-",IF(ISERROR(VLOOKUP(Tabulka44[[#This Row],[start. č.]],'3. REGISTRACE'!B:F,2,0)),"start. č. nebylo registrováno!",VLOOKUP(Tabulka44[[#This Row],[start. č.]],'3. REGISTRACE'!B:F,2,0)))</f>
        <v>Hudák Tomáš</v>
      </c>
      <c r="E13" s="77">
        <f>IF(ISBLANK(Tabulka44[[#This Row],[start. č.]]),"-",IF(ISERROR(VLOOKUP(Tabulka44[[#This Row],[start. č.]],'3. REGISTRACE'!B:F,3,0)),"-",VLOOKUP(Tabulka44[[#This Row],[start. č.]],'3. REGISTRACE'!B:F,3,0)))</f>
        <v>2007</v>
      </c>
      <c r="F13" s="79" t="str">
        <f>IF(ISBLANK(Tabulka44[[#This Row],[start. č.]]),"-",IF(Tabulka44[[#This Row],[příjmení a jméno]]="start. č. nebylo registrováno!","-",IF(VLOOKUP(Tabulka44[[#This Row],[start. č.]],'3. REGISTRACE'!B:F,4,0)=0,"-",VLOOKUP(Tabulka44[[#This Row],[start. č.]],'3. REGISTRACE'!B:F,4,0))))</f>
        <v>Praha</v>
      </c>
      <c r="G13" s="77" t="str">
        <f>IF(ISBLANK(Tabulka44[[#This Row],[start. č.]]),"-",IF(Tabulka44[[#This Row],[příjmení a jméno]]="start. č. nebylo registrováno!","-",IF(VLOOKUP(Tabulka44[[#This Row],[start. č.]],'3. REGISTRACE'!B:F,5,0)=0,"-",VLOOKUP(Tabulka44[[#This Row],[start. č.]],'3. REGISTRACE'!B:F,5,0))))</f>
        <v>M</v>
      </c>
      <c r="H13" s="80">
        <f>IF(OR(Tabulka44[[#This Row],[pořadí]]="DNF",Tabulka44[[#This Row],[pořadí]]=" "),"-",TIME(Tabulka44[[#This Row],[hod]],Tabulka44[[#This Row],[min]],Tabulka44[[#This Row],[sek]]))</f>
        <v>1.4004629629629629E-3</v>
      </c>
      <c r="I13" s="77" t="str">
        <f>IF(ISBLANK(Tabulka44[[#This Row],[start. č.]]),"-",IF(Tabulka44[[#This Row],[příjmení a jméno]]="start. č. nebylo registrováno!","-",IF(VLOOKUP(Tabulka44[[#This Row],[start. č.]],'3. REGISTRACE'!B:G,6,0)=0,"-",VLOOKUP(Tabulka44[[#This Row],[start. č.]],'3. REGISTRACE'!B:G,6,0))))</f>
        <v>Mladší žactvo H</v>
      </c>
      <c r="J13" s="46">
        <v>0</v>
      </c>
      <c r="K13" s="43">
        <v>2</v>
      </c>
      <c r="L13" s="47">
        <v>1</v>
      </c>
      <c r="M13" s="49" t="str">
        <f>IF(AND(ISBLANK(J13),ISBLANK(K13),ISBLANK(L13)),"-",IF(H13&gt;=MAX(H$9:H13),"ok","chyba!!!"))</f>
        <v>ok</v>
      </c>
      <c r="N13" s="1"/>
    </row>
    <row r="14" spans="2:14">
      <c r="B14" s="78" t="str">
        <f t="shared" si="0"/>
        <v xml:space="preserve"> </v>
      </c>
      <c r="C14" s="67"/>
      <c r="D14" s="91" t="str">
        <f>IF(ISBLANK(Tabulka44[[#This Row],[start. č.]]),"-",IF(ISERROR(VLOOKUP(Tabulka44[[#This Row],[start. č.]],'3. REGISTRACE'!B:F,2,0)),"start. č. nebylo registrováno!",VLOOKUP(Tabulka44[[#This Row],[start. č.]],'3. REGISTRACE'!B:F,2,0)))</f>
        <v>-</v>
      </c>
      <c r="E14" s="92" t="str">
        <f>IF(ISBLANK(Tabulka44[[#This Row],[start. č.]]),"-",IF(ISERROR(VLOOKUP(Tabulka44[[#This Row],[start. č.]],'3. REGISTRACE'!B:F,3,0)),"-",VLOOKUP(Tabulka44[[#This Row],[start. č.]],'3. REGISTRACE'!B:F,3,0)))</f>
        <v>-</v>
      </c>
      <c r="F14" s="93" t="str">
        <f>IF(ISBLANK(Tabulka44[[#This Row],[start. č.]]),"-",IF(Tabulka44[[#This Row],[příjmení a jméno]]="start. č. nebylo registrováno!","-",IF(VLOOKUP(Tabulka44[[#This Row],[start. č.]],'3. REGISTRACE'!B:F,4,0)=0,"-",VLOOKUP(Tabulka44[[#This Row],[start. č.]],'3. REGISTRACE'!B:F,4,0))))</f>
        <v>-</v>
      </c>
      <c r="G14" s="92" t="str">
        <f>IF(ISBLANK(Tabulka44[[#This Row],[start. č.]]),"-",IF(Tabulka44[[#This Row],[příjmení a jméno]]="start. č. nebylo registrováno!","-",IF(VLOOKUP(Tabulka44[[#This Row],[start. č.]],'3. REGISTRACE'!B:F,5,0)=0,"-",VLOOKUP(Tabulka44[[#This Row],[start. č.]],'3. REGISTRACE'!B:F,5,0))))</f>
        <v>-</v>
      </c>
      <c r="H14" s="80" t="str">
        <f>IF(OR(Tabulka44[[#This Row],[pořadí]]="DNF",Tabulka44[[#This Row],[pořadí]]=" "),"-",TIME(Tabulka44[[#This Row],[hod]],Tabulka44[[#This Row],[min]],Tabulka44[[#This Row],[sek]]))</f>
        <v>-</v>
      </c>
      <c r="I14" s="92" t="str">
        <f>IF(ISBLANK(Tabulka44[[#This Row],[start. č.]]),"-",IF(Tabulka44[[#This Row],[příjmení a jméno]]="start. č. nebylo registrováno!","-",IF(VLOOKUP(Tabulka44[[#This Row],[start. č.]],'3. REGISTRACE'!B:G,6,0)=0,"-",VLOOKUP(Tabulka44[[#This Row],[start. č.]],'3. REGISTRACE'!B:G,6,0))))</f>
        <v>-</v>
      </c>
      <c r="J14" s="64"/>
      <c r="K14" s="65"/>
      <c r="L14" s="66"/>
      <c r="M14" s="49" t="str">
        <f>IF(AND(ISBLANK(J14),ISBLANK(K14),ISBLANK(L14)),"-",IF(H14&gt;=MAX(H$9:H14),"ok","chyba!!!"))</f>
        <v>-</v>
      </c>
      <c r="N14" s="1"/>
    </row>
    <row r="15" spans="2:14">
      <c r="B15" s="78" t="str">
        <f t="shared" si="0"/>
        <v xml:space="preserve"> </v>
      </c>
      <c r="C15" s="67"/>
      <c r="D15" s="91" t="str">
        <f>IF(ISBLANK(Tabulka44[[#This Row],[start. č.]]),"-",IF(ISERROR(VLOOKUP(Tabulka44[[#This Row],[start. č.]],'3. REGISTRACE'!B:F,2,0)),"start. č. nebylo registrováno!",VLOOKUP(Tabulka44[[#This Row],[start. č.]],'3. REGISTRACE'!B:F,2,0)))</f>
        <v>-</v>
      </c>
      <c r="E15" s="92" t="str">
        <f>IF(ISBLANK(Tabulka44[[#This Row],[start. č.]]),"-",IF(ISERROR(VLOOKUP(Tabulka44[[#This Row],[start. č.]],'3. REGISTRACE'!B:F,3,0)),"-",VLOOKUP(Tabulka44[[#This Row],[start. č.]],'3. REGISTRACE'!B:F,3,0)))</f>
        <v>-</v>
      </c>
      <c r="F15" s="93" t="str">
        <f>IF(ISBLANK(Tabulka44[[#This Row],[start. č.]]),"-",IF(Tabulka44[[#This Row],[příjmení a jméno]]="start. č. nebylo registrováno!","-",IF(VLOOKUP(Tabulka44[[#This Row],[start. č.]],'3. REGISTRACE'!B:F,4,0)=0,"-",VLOOKUP(Tabulka44[[#This Row],[start. č.]],'3. REGISTRACE'!B:F,4,0))))</f>
        <v>-</v>
      </c>
      <c r="G15" s="92" t="str">
        <f>IF(ISBLANK(Tabulka44[[#This Row],[start. č.]]),"-",IF(Tabulka44[[#This Row],[příjmení a jméno]]="start. č. nebylo registrováno!","-",IF(VLOOKUP(Tabulka44[[#This Row],[start. č.]],'3. REGISTRACE'!B:F,5,0)=0,"-",VLOOKUP(Tabulka44[[#This Row],[start. č.]],'3. REGISTRACE'!B:F,5,0))))</f>
        <v>-</v>
      </c>
      <c r="H15" s="80" t="str">
        <f>IF(OR(Tabulka44[[#This Row],[pořadí]]="DNF",Tabulka44[[#This Row],[pořadí]]=" "),"-",TIME(Tabulka44[[#This Row],[hod]],Tabulka44[[#This Row],[min]],Tabulka44[[#This Row],[sek]]))</f>
        <v>-</v>
      </c>
      <c r="I15" s="92" t="str">
        <f>IF(ISBLANK(Tabulka44[[#This Row],[start. č.]]),"-",IF(Tabulka44[[#This Row],[příjmení a jméno]]="start. č. nebylo registrováno!","-",IF(VLOOKUP(Tabulka44[[#This Row],[start. č.]],'3. REGISTRACE'!B:G,6,0)=0,"-",VLOOKUP(Tabulka44[[#This Row],[start. č.]],'3. REGISTRACE'!B:G,6,0))))</f>
        <v>-</v>
      </c>
      <c r="J15" s="64"/>
      <c r="K15" s="65"/>
      <c r="L15" s="66"/>
      <c r="M15" s="49" t="str">
        <f>IF(AND(ISBLANK(J15),ISBLANK(K15),ISBLANK(L15)),"-",IF(H15&gt;=MAX(H$9:H15),"ok","chyba!!!"))</f>
        <v>-</v>
      </c>
      <c r="N15" s="1"/>
    </row>
    <row r="16" spans="2:14">
      <c r="B16" s="78" t="str">
        <f t="shared" si="0"/>
        <v xml:space="preserve"> </v>
      </c>
      <c r="C16" s="67"/>
      <c r="D16" s="91" t="str">
        <f>IF(ISBLANK(Tabulka44[[#This Row],[start. č.]]),"-",IF(ISERROR(VLOOKUP(Tabulka44[[#This Row],[start. č.]],'3. REGISTRACE'!B:F,2,0)),"start. č. nebylo registrováno!",VLOOKUP(Tabulka44[[#This Row],[start. č.]],'3. REGISTRACE'!B:F,2,0)))</f>
        <v>-</v>
      </c>
      <c r="E16" s="92" t="str">
        <f>IF(ISBLANK(Tabulka44[[#This Row],[start. č.]]),"-",IF(ISERROR(VLOOKUP(Tabulka44[[#This Row],[start. č.]],'3. REGISTRACE'!B:F,3,0)),"-",VLOOKUP(Tabulka44[[#This Row],[start. č.]],'3. REGISTRACE'!B:F,3,0)))</f>
        <v>-</v>
      </c>
      <c r="F16" s="93" t="str">
        <f>IF(ISBLANK(Tabulka44[[#This Row],[start. č.]]),"-",IF(Tabulka44[[#This Row],[příjmení a jméno]]="start. č. nebylo registrováno!","-",IF(VLOOKUP(Tabulka44[[#This Row],[start. č.]],'3. REGISTRACE'!B:F,4,0)=0,"-",VLOOKUP(Tabulka44[[#This Row],[start. č.]],'3. REGISTRACE'!B:F,4,0))))</f>
        <v>-</v>
      </c>
      <c r="G16" s="92" t="str">
        <f>IF(ISBLANK(Tabulka44[[#This Row],[start. č.]]),"-",IF(Tabulka44[[#This Row],[příjmení a jméno]]="start. č. nebylo registrováno!","-",IF(VLOOKUP(Tabulka44[[#This Row],[start. č.]],'3. REGISTRACE'!B:F,5,0)=0,"-",VLOOKUP(Tabulka44[[#This Row],[start. č.]],'3. REGISTRACE'!B:F,5,0))))</f>
        <v>-</v>
      </c>
      <c r="H16" s="80" t="str">
        <f>IF(OR(Tabulka44[[#This Row],[pořadí]]="DNF",Tabulka44[[#This Row],[pořadí]]=" "),"-",TIME(Tabulka44[[#This Row],[hod]],Tabulka44[[#This Row],[min]],Tabulka44[[#This Row],[sek]]))</f>
        <v>-</v>
      </c>
      <c r="I16" s="92" t="str">
        <f>IF(ISBLANK(Tabulka44[[#This Row],[start. č.]]),"-",IF(Tabulka44[[#This Row],[příjmení a jméno]]="start. č. nebylo registrováno!","-",IF(VLOOKUP(Tabulka44[[#This Row],[start. č.]],'3. REGISTRACE'!B:G,6,0)=0,"-",VLOOKUP(Tabulka44[[#This Row],[start. č.]],'3. REGISTRACE'!B:G,6,0))))</f>
        <v>-</v>
      </c>
      <c r="J16" s="64"/>
      <c r="K16" s="65"/>
      <c r="L16" s="66"/>
      <c r="M16" s="49" t="str">
        <f>IF(AND(ISBLANK(J16),ISBLANK(K16),ISBLANK(L16)),"-",IF(H16&gt;=MAX(H$9:H16),"ok","chyba!!!"))</f>
        <v>-</v>
      </c>
      <c r="N16" s="1"/>
    </row>
    <row r="17" spans="2:14">
      <c r="B17" s="78" t="str">
        <f t="shared" si="0"/>
        <v xml:space="preserve"> </v>
      </c>
      <c r="C17" s="67"/>
      <c r="D17" s="91" t="str">
        <f>IF(ISBLANK(Tabulka44[[#This Row],[start. č.]]),"-",IF(ISERROR(VLOOKUP(Tabulka44[[#This Row],[start. č.]],'3. REGISTRACE'!B:F,2,0)),"start. č. nebylo registrováno!",VLOOKUP(Tabulka44[[#This Row],[start. č.]],'3. REGISTRACE'!B:F,2,0)))</f>
        <v>-</v>
      </c>
      <c r="E17" s="92" t="str">
        <f>IF(ISBLANK(Tabulka44[[#This Row],[start. č.]]),"-",IF(ISERROR(VLOOKUP(Tabulka44[[#This Row],[start. č.]],'3. REGISTRACE'!B:F,3,0)),"-",VLOOKUP(Tabulka44[[#This Row],[start. č.]],'3. REGISTRACE'!B:F,3,0)))</f>
        <v>-</v>
      </c>
      <c r="F17" s="93" t="str">
        <f>IF(ISBLANK(Tabulka44[[#This Row],[start. č.]]),"-",IF(Tabulka44[[#This Row],[příjmení a jméno]]="start. č. nebylo registrováno!","-",IF(VLOOKUP(Tabulka44[[#This Row],[start. č.]],'3. REGISTRACE'!B:F,4,0)=0,"-",VLOOKUP(Tabulka44[[#This Row],[start. č.]],'3. REGISTRACE'!B:F,4,0))))</f>
        <v>-</v>
      </c>
      <c r="G17" s="92" t="str">
        <f>IF(ISBLANK(Tabulka44[[#This Row],[start. č.]]),"-",IF(Tabulka44[[#This Row],[příjmení a jméno]]="start. č. nebylo registrováno!","-",IF(VLOOKUP(Tabulka44[[#This Row],[start. č.]],'3. REGISTRACE'!B:F,5,0)=0,"-",VLOOKUP(Tabulka44[[#This Row],[start. č.]],'3. REGISTRACE'!B:F,5,0))))</f>
        <v>-</v>
      </c>
      <c r="H17" s="80" t="str">
        <f>IF(OR(Tabulka44[[#This Row],[pořadí]]="DNF",Tabulka44[[#This Row],[pořadí]]=" "),"-",TIME(Tabulka44[[#This Row],[hod]],Tabulka44[[#This Row],[min]],Tabulka44[[#This Row],[sek]]))</f>
        <v>-</v>
      </c>
      <c r="I17" s="92" t="str">
        <f>IF(ISBLANK(Tabulka44[[#This Row],[start. č.]]),"-",IF(Tabulka44[[#This Row],[příjmení a jméno]]="start. č. nebylo registrováno!","-",IF(VLOOKUP(Tabulka44[[#This Row],[start. č.]],'3. REGISTRACE'!B:G,6,0)=0,"-",VLOOKUP(Tabulka44[[#This Row],[start. č.]],'3. REGISTRACE'!B:G,6,0))))</f>
        <v>-</v>
      </c>
      <c r="J17" s="64"/>
      <c r="K17" s="65"/>
      <c r="L17" s="66"/>
      <c r="M17" s="49" t="str">
        <f>IF(AND(ISBLANK(J17),ISBLANK(K17),ISBLANK(L17)),"-",IF(H17&gt;=MAX(H$9:H17),"ok","chyba!!!"))</f>
        <v>-</v>
      </c>
      <c r="N17" s="1"/>
    </row>
    <row r="18" spans="2:14">
      <c r="B18" s="78" t="str">
        <f t="shared" si="0"/>
        <v xml:space="preserve"> </v>
      </c>
      <c r="C18" s="67"/>
      <c r="D18" s="91" t="str">
        <f>IF(ISBLANK(Tabulka44[[#This Row],[start. č.]]),"-",IF(ISERROR(VLOOKUP(Tabulka44[[#This Row],[start. č.]],'3. REGISTRACE'!B:F,2,0)),"start. č. nebylo registrováno!",VLOOKUP(Tabulka44[[#This Row],[start. č.]],'3. REGISTRACE'!B:F,2,0)))</f>
        <v>-</v>
      </c>
      <c r="E18" s="92" t="str">
        <f>IF(ISBLANK(Tabulka44[[#This Row],[start. č.]]),"-",IF(ISERROR(VLOOKUP(Tabulka44[[#This Row],[start. č.]],'3. REGISTRACE'!B:F,3,0)),"-",VLOOKUP(Tabulka44[[#This Row],[start. č.]],'3. REGISTRACE'!B:F,3,0)))</f>
        <v>-</v>
      </c>
      <c r="F18" s="93" t="str">
        <f>IF(ISBLANK(Tabulka44[[#This Row],[start. č.]]),"-",IF(Tabulka44[[#This Row],[příjmení a jméno]]="start. č. nebylo registrováno!","-",IF(VLOOKUP(Tabulka44[[#This Row],[start. č.]],'3. REGISTRACE'!B:F,4,0)=0,"-",VLOOKUP(Tabulka44[[#This Row],[start. č.]],'3. REGISTRACE'!B:F,4,0))))</f>
        <v>-</v>
      </c>
      <c r="G18" s="92" t="str">
        <f>IF(ISBLANK(Tabulka44[[#This Row],[start. č.]]),"-",IF(Tabulka44[[#This Row],[příjmení a jméno]]="start. č. nebylo registrováno!","-",IF(VLOOKUP(Tabulka44[[#This Row],[start. č.]],'3. REGISTRACE'!B:F,5,0)=0,"-",VLOOKUP(Tabulka44[[#This Row],[start. č.]],'3. REGISTRACE'!B:F,5,0))))</f>
        <v>-</v>
      </c>
      <c r="H18" s="80" t="str">
        <f>IF(OR(Tabulka44[[#This Row],[pořadí]]="DNF",Tabulka44[[#This Row],[pořadí]]=" "),"-",TIME(Tabulka44[[#This Row],[hod]],Tabulka44[[#This Row],[min]],Tabulka44[[#This Row],[sek]]))</f>
        <v>-</v>
      </c>
      <c r="I18" s="92" t="str">
        <f>IF(ISBLANK(Tabulka44[[#This Row],[start. č.]]),"-",IF(Tabulka44[[#This Row],[příjmení a jméno]]="start. č. nebylo registrováno!","-",IF(VLOOKUP(Tabulka44[[#This Row],[start. č.]],'3. REGISTRACE'!B:G,6,0)=0,"-",VLOOKUP(Tabulka44[[#This Row],[start. č.]],'3. REGISTRACE'!B:G,6,0))))</f>
        <v>-</v>
      </c>
      <c r="J18" s="64"/>
      <c r="K18" s="65"/>
      <c r="L18" s="66"/>
      <c r="M18" s="49" t="str">
        <f>IF(AND(ISBLANK(J18),ISBLANK(K18),ISBLANK(L18)),"-",IF(H18&gt;=MAX(H$9:H18),"ok","chyba!!!"))</f>
        <v>-</v>
      </c>
      <c r="N18" s="1"/>
    </row>
    <row r="19" spans="2:14">
      <c r="B19" s="78" t="str">
        <f t="shared" si="0"/>
        <v xml:space="preserve"> </v>
      </c>
      <c r="C19" s="67"/>
      <c r="D19" s="91" t="str">
        <f>IF(ISBLANK(Tabulka44[[#This Row],[start. č.]]),"-",IF(ISERROR(VLOOKUP(Tabulka44[[#This Row],[start. č.]],'3. REGISTRACE'!B:F,2,0)),"start. č. nebylo registrováno!",VLOOKUP(Tabulka44[[#This Row],[start. č.]],'3. REGISTRACE'!B:F,2,0)))</f>
        <v>-</v>
      </c>
      <c r="E19" s="92" t="str">
        <f>IF(ISBLANK(Tabulka44[[#This Row],[start. č.]]),"-",IF(ISERROR(VLOOKUP(Tabulka44[[#This Row],[start. č.]],'3. REGISTRACE'!B:F,3,0)),"-",VLOOKUP(Tabulka44[[#This Row],[start. č.]],'3. REGISTRACE'!B:F,3,0)))</f>
        <v>-</v>
      </c>
      <c r="F19" s="93" t="str">
        <f>IF(ISBLANK(Tabulka44[[#This Row],[start. č.]]),"-",IF(Tabulka44[[#This Row],[příjmení a jméno]]="start. č. nebylo registrováno!","-",IF(VLOOKUP(Tabulka44[[#This Row],[start. č.]],'3. REGISTRACE'!B:F,4,0)=0,"-",VLOOKUP(Tabulka44[[#This Row],[start. č.]],'3. REGISTRACE'!B:F,4,0))))</f>
        <v>-</v>
      </c>
      <c r="G19" s="92" t="str">
        <f>IF(ISBLANK(Tabulka44[[#This Row],[start. č.]]),"-",IF(Tabulka44[[#This Row],[příjmení a jméno]]="start. č. nebylo registrováno!","-",IF(VLOOKUP(Tabulka44[[#This Row],[start. č.]],'3. REGISTRACE'!B:F,5,0)=0,"-",VLOOKUP(Tabulka44[[#This Row],[start. č.]],'3. REGISTRACE'!B:F,5,0))))</f>
        <v>-</v>
      </c>
      <c r="H19" s="80" t="str">
        <f>IF(OR(Tabulka44[[#This Row],[pořadí]]="DNF",Tabulka44[[#This Row],[pořadí]]=" "),"-",TIME(Tabulka44[[#This Row],[hod]],Tabulka44[[#This Row],[min]],Tabulka44[[#This Row],[sek]]))</f>
        <v>-</v>
      </c>
      <c r="I19" s="92" t="str">
        <f>IF(ISBLANK(Tabulka44[[#This Row],[start. č.]]),"-",IF(Tabulka44[[#This Row],[příjmení a jméno]]="start. č. nebylo registrováno!","-",IF(VLOOKUP(Tabulka44[[#This Row],[start. č.]],'3. REGISTRACE'!B:G,6,0)=0,"-",VLOOKUP(Tabulka44[[#This Row],[start. č.]],'3. REGISTRACE'!B:G,6,0))))</f>
        <v>-</v>
      </c>
      <c r="J19" s="64"/>
      <c r="K19" s="65"/>
      <c r="L19" s="66"/>
      <c r="M19" s="49" t="str">
        <f>IF(AND(ISBLANK(J19),ISBLANK(K19),ISBLANK(L19)),"-",IF(H19&gt;=MAX(H$9:H19),"ok","chyba!!!"))</f>
        <v>-</v>
      </c>
      <c r="N19" s="1"/>
    </row>
    <row r="20" spans="2:14">
      <c r="B20" s="78" t="str">
        <f t="shared" si="0"/>
        <v xml:space="preserve"> </v>
      </c>
      <c r="C20" s="67"/>
      <c r="D20" s="91" t="str">
        <f>IF(ISBLANK(Tabulka44[[#This Row],[start. č.]]),"-",IF(ISERROR(VLOOKUP(Tabulka44[[#This Row],[start. č.]],'3. REGISTRACE'!B:F,2,0)),"start. č. nebylo registrováno!",VLOOKUP(Tabulka44[[#This Row],[start. č.]],'3. REGISTRACE'!B:F,2,0)))</f>
        <v>-</v>
      </c>
      <c r="E20" s="92" t="str">
        <f>IF(ISBLANK(Tabulka44[[#This Row],[start. č.]]),"-",IF(ISERROR(VLOOKUP(Tabulka44[[#This Row],[start. č.]],'3. REGISTRACE'!B:F,3,0)),"-",VLOOKUP(Tabulka44[[#This Row],[start. č.]],'3. REGISTRACE'!B:F,3,0)))</f>
        <v>-</v>
      </c>
      <c r="F20" s="93" t="str">
        <f>IF(ISBLANK(Tabulka44[[#This Row],[start. č.]]),"-",IF(Tabulka44[[#This Row],[příjmení a jméno]]="start. č. nebylo registrováno!","-",IF(VLOOKUP(Tabulka44[[#This Row],[start. č.]],'3. REGISTRACE'!B:F,4,0)=0,"-",VLOOKUP(Tabulka44[[#This Row],[start. č.]],'3. REGISTRACE'!B:F,4,0))))</f>
        <v>-</v>
      </c>
      <c r="G20" s="92" t="str">
        <f>IF(ISBLANK(Tabulka44[[#This Row],[start. č.]]),"-",IF(Tabulka44[[#This Row],[příjmení a jméno]]="start. č. nebylo registrováno!","-",IF(VLOOKUP(Tabulka44[[#This Row],[start. č.]],'3. REGISTRACE'!B:F,5,0)=0,"-",VLOOKUP(Tabulka44[[#This Row],[start. č.]],'3. REGISTRACE'!B:F,5,0))))</f>
        <v>-</v>
      </c>
      <c r="H20" s="80" t="str">
        <f>IF(OR(Tabulka44[[#This Row],[pořadí]]="DNF",Tabulka44[[#This Row],[pořadí]]=" "),"-",TIME(Tabulka44[[#This Row],[hod]],Tabulka44[[#This Row],[min]],Tabulka44[[#This Row],[sek]]))</f>
        <v>-</v>
      </c>
      <c r="I20" s="92" t="str">
        <f>IF(ISBLANK(Tabulka44[[#This Row],[start. č.]]),"-",IF(Tabulka44[[#This Row],[příjmení a jméno]]="start. č. nebylo registrováno!","-",IF(VLOOKUP(Tabulka44[[#This Row],[start. č.]],'3. REGISTRACE'!B:G,6,0)=0,"-",VLOOKUP(Tabulka44[[#This Row],[start. č.]],'3. REGISTRACE'!B:G,6,0))))</f>
        <v>-</v>
      </c>
      <c r="J20" s="64"/>
      <c r="K20" s="65"/>
      <c r="L20" s="66"/>
      <c r="M20" s="49" t="str">
        <f>IF(AND(ISBLANK(J20),ISBLANK(K20),ISBLANK(L20)),"-",IF(H20&gt;=MAX(H$9:H20),"ok","chyba!!!"))</f>
        <v>-</v>
      </c>
      <c r="N20" s="1"/>
    </row>
    <row r="21" spans="2:14">
      <c r="B21" s="78" t="str">
        <f t="shared" si="0"/>
        <v xml:space="preserve"> </v>
      </c>
      <c r="C21" s="67"/>
      <c r="D21" s="91" t="str">
        <f>IF(ISBLANK(Tabulka44[[#This Row],[start. č.]]),"-",IF(ISERROR(VLOOKUP(Tabulka44[[#This Row],[start. č.]],'3. REGISTRACE'!B:F,2,0)),"start. č. nebylo registrováno!",VLOOKUP(Tabulka44[[#This Row],[start. č.]],'3. REGISTRACE'!B:F,2,0)))</f>
        <v>-</v>
      </c>
      <c r="E21" s="92" t="str">
        <f>IF(ISBLANK(Tabulka44[[#This Row],[start. č.]]),"-",IF(ISERROR(VLOOKUP(Tabulka44[[#This Row],[start. č.]],'3. REGISTRACE'!B:F,3,0)),"-",VLOOKUP(Tabulka44[[#This Row],[start. č.]],'3. REGISTRACE'!B:F,3,0)))</f>
        <v>-</v>
      </c>
      <c r="F21" s="93" t="str">
        <f>IF(ISBLANK(Tabulka44[[#This Row],[start. č.]]),"-",IF(Tabulka44[[#This Row],[příjmení a jméno]]="start. č. nebylo registrováno!","-",IF(VLOOKUP(Tabulka44[[#This Row],[start. č.]],'3. REGISTRACE'!B:F,4,0)=0,"-",VLOOKUP(Tabulka44[[#This Row],[start. č.]],'3. REGISTRACE'!B:F,4,0))))</f>
        <v>-</v>
      </c>
      <c r="G21" s="92" t="str">
        <f>IF(ISBLANK(Tabulka44[[#This Row],[start. č.]]),"-",IF(Tabulka44[[#This Row],[příjmení a jméno]]="start. č. nebylo registrováno!","-",IF(VLOOKUP(Tabulka44[[#This Row],[start. č.]],'3. REGISTRACE'!B:F,5,0)=0,"-",VLOOKUP(Tabulka44[[#This Row],[start. č.]],'3. REGISTRACE'!B:F,5,0))))</f>
        <v>-</v>
      </c>
      <c r="H21" s="80" t="str">
        <f>IF(OR(Tabulka44[[#This Row],[pořadí]]="DNF",Tabulka44[[#This Row],[pořadí]]=" "),"-",TIME(Tabulka44[[#This Row],[hod]],Tabulka44[[#This Row],[min]],Tabulka44[[#This Row],[sek]]))</f>
        <v>-</v>
      </c>
      <c r="I21" s="92" t="str">
        <f>IF(ISBLANK(Tabulka44[[#This Row],[start. č.]]),"-",IF(Tabulka44[[#This Row],[příjmení a jméno]]="start. č. nebylo registrováno!","-",IF(VLOOKUP(Tabulka44[[#This Row],[start. č.]],'3. REGISTRACE'!B:G,6,0)=0,"-",VLOOKUP(Tabulka44[[#This Row],[start. č.]],'3. REGISTRACE'!B:G,6,0))))</f>
        <v>-</v>
      </c>
      <c r="J21" s="64"/>
      <c r="K21" s="65"/>
      <c r="L21" s="66"/>
      <c r="M21" s="49" t="str">
        <f>IF(AND(ISBLANK(J21),ISBLANK(K21),ISBLANK(L21)),"-",IF(H21&gt;=MAX(H$9:H21),"ok","chyba!!!"))</f>
        <v>-</v>
      </c>
      <c r="N21" s="1"/>
    </row>
    <row r="22" spans="2:14">
      <c r="B22" s="78" t="str">
        <f t="shared" si="0"/>
        <v xml:space="preserve"> </v>
      </c>
      <c r="C22" s="67"/>
      <c r="D22" s="91" t="str">
        <f>IF(ISBLANK(Tabulka44[[#This Row],[start. č.]]),"-",IF(ISERROR(VLOOKUP(Tabulka44[[#This Row],[start. č.]],'3. REGISTRACE'!B:F,2,0)),"start. č. nebylo registrováno!",VLOOKUP(Tabulka44[[#This Row],[start. č.]],'3. REGISTRACE'!B:F,2,0)))</f>
        <v>-</v>
      </c>
      <c r="E22" s="92" t="str">
        <f>IF(ISBLANK(Tabulka44[[#This Row],[start. č.]]),"-",IF(ISERROR(VLOOKUP(Tabulka44[[#This Row],[start. č.]],'3. REGISTRACE'!B:F,3,0)),"-",VLOOKUP(Tabulka44[[#This Row],[start. č.]],'3. REGISTRACE'!B:F,3,0)))</f>
        <v>-</v>
      </c>
      <c r="F22" s="93" t="str">
        <f>IF(ISBLANK(Tabulka44[[#This Row],[start. č.]]),"-",IF(Tabulka44[[#This Row],[příjmení a jméno]]="start. č. nebylo registrováno!","-",IF(VLOOKUP(Tabulka44[[#This Row],[start. č.]],'3. REGISTRACE'!B:F,4,0)=0,"-",VLOOKUP(Tabulka44[[#This Row],[start. č.]],'3. REGISTRACE'!B:F,4,0))))</f>
        <v>-</v>
      </c>
      <c r="G22" s="92" t="str">
        <f>IF(ISBLANK(Tabulka44[[#This Row],[start. č.]]),"-",IF(Tabulka44[[#This Row],[příjmení a jméno]]="start. č. nebylo registrováno!","-",IF(VLOOKUP(Tabulka44[[#This Row],[start. č.]],'3. REGISTRACE'!B:F,5,0)=0,"-",VLOOKUP(Tabulka44[[#This Row],[start. č.]],'3. REGISTRACE'!B:F,5,0))))</f>
        <v>-</v>
      </c>
      <c r="H22" s="80" t="str">
        <f>IF(OR(Tabulka44[[#This Row],[pořadí]]="DNF",Tabulka44[[#This Row],[pořadí]]=" "),"-",TIME(Tabulka44[[#This Row],[hod]],Tabulka44[[#This Row],[min]],Tabulka44[[#This Row],[sek]]))</f>
        <v>-</v>
      </c>
      <c r="I22" s="92" t="str">
        <f>IF(ISBLANK(Tabulka44[[#This Row],[start. č.]]),"-",IF(Tabulka44[[#This Row],[příjmení a jméno]]="start. č. nebylo registrováno!","-",IF(VLOOKUP(Tabulka44[[#This Row],[start. č.]],'3. REGISTRACE'!B:G,6,0)=0,"-",VLOOKUP(Tabulka44[[#This Row],[start. č.]],'3. REGISTRACE'!B:G,6,0))))</f>
        <v>-</v>
      </c>
      <c r="J22" s="64"/>
      <c r="K22" s="65"/>
      <c r="L22" s="66"/>
      <c r="M22" s="49" t="str">
        <f>IF(AND(ISBLANK(J22),ISBLANK(K22),ISBLANK(L22)),"-",IF(H22&gt;=MAX(H$9:H22),"ok","chyba!!!"))</f>
        <v>-</v>
      </c>
      <c r="N22" s="1"/>
    </row>
    <row r="23" spans="2:14">
      <c r="B23" s="78" t="str">
        <f t="shared" si="0"/>
        <v xml:space="preserve"> </v>
      </c>
      <c r="C23" s="67"/>
      <c r="D23" s="91" t="str">
        <f>IF(ISBLANK(Tabulka44[[#This Row],[start. č.]]),"-",IF(ISERROR(VLOOKUP(Tabulka44[[#This Row],[start. č.]],'3. REGISTRACE'!B:F,2,0)),"start. č. nebylo registrováno!",VLOOKUP(Tabulka44[[#This Row],[start. č.]],'3. REGISTRACE'!B:F,2,0)))</f>
        <v>-</v>
      </c>
      <c r="E23" s="92" t="str">
        <f>IF(ISBLANK(Tabulka44[[#This Row],[start. č.]]),"-",IF(ISERROR(VLOOKUP(Tabulka44[[#This Row],[start. č.]],'3. REGISTRACE'!B:F,3,0)),"-",VLOOKUP(Tabulka44[[#This Row],[start. č.]],'3. REGISTRACE'!B:F,3,0)))</f>
        <v>-</v>
      </c>
      <c r="F23" s="93" t="str">
        <f>IF(ISBLANK(Tabulka44[[#This Row],[start. č.]]),"-",IF(Tabulka44[[#This Row],[příjmení a jméno]]="start. č. nebylo registrováno!","-",IF(VLOOKUP(Tabulka44[[#This Row],[start. č.]],'3. REGISTRACE'!B:F,4,0)=0,"-",VLOOKUP(Tabulka44[[#This Row],[start. č.]],'3. REGISTRACE'!B:F,4,0))))</f>
        <v>-</v>
      </c>
      <c r="G23" s="92" t="str">
        <f>IF(ISBLANK(Tabulka44[[#This Row],[start. č.]]),"-",IF(Tabulka44[[#This Row],[příjmení a jméno]]="start. č. nebylo registrováno!","-",IF(VLOOKUP(Tabulka44[[#This Row],[start. č.]],'3. REGISTRACE'!B:F,5,0)=0,"-",VLOOKUP(Tabulka44[[#This Row],[start. č.]],'3. REGISTRACE'!B:F,5,0))))</f>
        <v>-</v>
      </c>
      <c r="H23" s="80" t="str">
        <f>IF(OR(Tabulka44[[#This Row],[pořadí]]="DNF",Tabulka44[[#This Row],[pořadí]]=" "),"-",TIME(Tabulka44[[#This Row],[hod]],Tabulka44[[#This Row],[min]],Tabulka44[[#This Row],[sek]]))</f>
        <v>-</v>
      </c>
      <c r="I23" s="92" t="str">
        <f>IF(ISBLANK(Tabulka44[[#This Row],[start. č.]]),"-",IF(Tabulka44[[#This Row],[příjmení a jméno]]="start. č. nebylo registrováno!","-",IF(VLOOKUP(Tabulka44[[#This Row],[start. č.]],'3. REGISTRACE'!B:G,6,0)=0,"-",VLOOKUP(Tabulka44[[#This Row],[start. č.]],'3. REGISTRACE'!B:G,6,0))))</f>
        <v>-</v>
      </c>
      <c r="J23" s="64"/>
      <c r="K23" s="65"/>
      <c r="L23" s="66"/>
      <c r="M23" s="49" t="str">
        <f>IF(AND(ISBLANK(J23),ISBLANK(K23),ISBLANK(L23)),"-",IF(H23&gt;=MAX(H$9:H23),"ok","chyba!!!"))</f>
        <v>-</v>
      </c>
      <c r="N23" s="1"/>
    </row>
    <row r="24" spans="2:14">
      <c r="B24" s="78" t="str">
        <f t="shared" si="0"/>
        <v xml:space="preserve"> </v>
      </c>
      <c r="C24" s="67"/>
      <c r="D24" s="91" t="str">
        <f>IF(ISBLANK(Tabulka44[[#This Row],[start. č.]]),"-",IF(ISERROR(VLOOKUP(Tabulka44[[#This Row],[start. č.]],'3. REGISTRACE'!B:F,2,0)),"start. č. nebylo registrováno!",VLOOKUP(Tabulka44[[#This Row],[start. č.]],'3. REGISTRACE'!B:F,2,0)))</f>
        <v>-</v>
      </c>
      <c r="E24" s="92" t="str">
        <f>IF(ISBLANK(Tabulka44[[#This Row],[start. č.]]),"-",IF(ISERROR(VLOOKUP(Tabulka44[[#This Row],[start. č.]],'3. REGISTRACE'!B:F,3,0)),"-",VLOOKUP(Tabulka44[[#This Row],[start. č.]],'3. REGISTRACE'!B:F,3,0)))</f>
        <v>-</v>
      </c>
      <c r="F24" s="93" t="str">
        <f>IF(ISBLANK(Tabulka44[[#This Row],[start. č.]]),"-",IF(Tabulka44[[#This Row],[příjmení a jméno]]="start. č. nebylo registrováno!","-",IF(VLOOKUP(Tabulka44[[#This Row],[start. č.]],'3. REGISTRACE'!B:F,4,0)=0,"-",VLOOKUP(Tabulka44[[#This Row],[start. č.]],'3. REGISTRACE'!B:F,4,0))))</f>
        <v>-</v>
      </c>
      <c r="G24" s="92" t="str">
        <f>IF(ISBLANK(Tabulka44[[#This Row],[start. č.]]),"-",IF(Tabulka44[[#This Row],[příjmení a jméno]]="start. č. nebylo registrováno!","-",IF(VLOOKUP(Tabulka44[[#This Row],[start. č.]],'3. REGISTRACE'!B:F,5,0)=0,"-",VLOOKUP(Tabulka44[[#This Row],[start. č.]],'3. REGISTRACE'!B:F,5,0))))</f>
        <v>-</v>
      </c>
      <c r="H24" s="80" t="str">
        <f>IF(OR(Tabulka44[[#This Row],[pořadí]]="DNF",Tabulka44[[#This Row],[pořadí]]=" "),"-",TIME(Tabulka44[[#This Row],[hod]],Tabulka44[[#This Row],[min]],Tabulka44[[#This Row],[sek]]))</f>
        <v>-</v>
      </c>
      <c r="I24" s="92" t="str">
        <f>IF(ISBLANK(Tabulka44[[#This Row],[start. č.]]),"-",IF(Tabulka44[[#This Row],[příjmení a jméno]]="start. č. nebylo registrováno!","-",IF(VLOOKUP(Tabulka44[[#This Row],[start. č.]],'3. REGISTRACE'!B:G,6,0)=0,"-",VLOOKUP(Tabulka44[[#This Row],[start. č.]],'3. REGISTRACE'!B:G,6,0))))</f>
        <v>-</v>
      </c>
      <c r="J24" s="64"/>
      <c r="K24" s="65"/>
      <c r="L24" s="66"/>
      <c r="M24" s="49" t="str">
        <f>IF(AND(ISBLANK(J24),ISBLANK(K24),ISBLANK(L24)),"-",IF(H24&gt;=MAX(H$9:H24),"ok","chyba!!!"))</f>
        <v>-</v>
      </c>
      <c r="N24" s="1"/>
    </row>
    <row r="25" spans="2:14">
      <c r="B25" s="78" t="str">
        <f t="shared" si="0"/>
        <v xml:space="preserve"> </v>
      </c>
      <c r="C25" s="67"/>
      <c r="D25" s="91" t="str">
        <f>IF(ISBLANK(Tabulka44[[#This Row],[start. č.]]),"-",IF(ISERROR(VLOOKUP(Tabulka44[[#This Row],[start. č.]],'3. REGISTRACE'!B:F,2,0)),"start. č. nebylo registrováno!",VLOOKUP(Tabulka44[[#This Row],[start. č.]],'3. REGISTRACE'!B:F,2,0)))</f>
        <v>-</v>
      </c>
      <c r="E25" s="92" t="str">
        <f>IF(ISBLANK(Tabulka44[[#This Row],[start. č.]]),"-",IF(ISERROR(VLOOKUP(Tabulka44[[#This Row],[start. č.]],'3. REGISTRACE'!B:F,3,0)),"-",VLOOKUP(Tabulka44[[#This Row],[start. č.]],'3. REGISTRACE'!B:F,3,0)))</f>
        <v>-</v>
      </c>
      <c r="F25" s="93" t="str">
        <f>IF(ISBLANK(Tabulka44[[#This Row],[start. č.]]),"-",IF(Tabulka44[[#This Row],[příjmení a jméno]]="start. č. nebylo registrováno!","-",IF(VLOOKUP(Tabulka44[[#This Row],[start. č.]],'3. REGISTRACE'!B:F,4,0)=0,"-",VLOOKUP(Tabulka44[[#This Row],[start. č.]],'3. REGISTRACE'!B:F,4,0))))</f>
        <v>-</v>
      </c>
      <c r="G25" s="92" t="str">
        <f>IF(ISBLANK(Tabulka44[[#This Row],[start. č.]]),"-",IF(Tabulka44[[#This Row],[příjmení a jméno]]="start. č. nebylo registrováno!","-",IF(VLOOKUP(Tabulka44[[#This Row],[start. č.]],'3. REGISTRACE'!B:F,5,0)=0,"-",VLOOKUP(Tabulka44[[#This Row],[start. č.]],'3. REGISTRACE'!B:F,5,0))))</f>
        <v>-</v>
      </c>
      <c r="H25" s="80" t="str">
        <f>IF(OR(Tabulka44[[#This Row],[pořadí]]="DNF",Tabulka44[[#This Row],[pořadí]]=" "),"-",TIME(Tabulka44[[#This Row],[hod]],Tabulka44[[#This Row],[min]],Tabulka44[[#This Row],[sek]]))</f>
        <v>-</v>
      </c>
      <c r="I25" s="92" t="str">
        <f>IF(ISBLANK(Tabulka44[[#This Row],[start. č.]]),"-",IF(Tabulka44[[#This Row],[příjmení a jméno]]="start. č. nebylo registrováno!","-",IF(VLOOKUP(Tabulka44[[#This Row],[start. č.]],'3. REGISTRACE'!B:G,6,0)=0,"-",VLOOKUP(Tabulka44[[#This Row],[start. č.]],'3. REGISTRACE'!B:G,6,0))))</f>
        <v>-</v>
      </c>
      <c r="J25" s="64"/>
      <c r="K25" s="65"/>
      <c r="L25" s="66"/>
      <c r="M25" s="49" t="str">
        <f>IF(AND(ISBLANK(J25),ISBLANK(K25),ISBLANK(L25)),"-",IF(H25&gt;=MAX(H$9:H25),"ok","chyba!!!"))</f>
        <v>-</v>
      </c>
      <c r="N25" s="1"/>
    </row>
    <row r="26" spans="2:14">
      <c r="B26" s="78" t="str">
        <f t="shared" si="0"/>
        <v xml:space="preserve"> </v>
      </c>
      <c r="C26" s="67"/>
      <c r="D26" s="91" t="str">
        <f>IF(ISBLANK(Tabulka44[[#This Row],[start. č.]]),"-",IF(ISERROR(VLOOKUP(Tabulka44[[#This Row],[start. č.]],'3. REGISTRACE'!B:F,2,0)),"start. č. nebylo registrováno!",VLOOKUP(Tabulka44[[#This Row],[start. č.]],'3. REGISTRACE'!B:F,2,0)))</f>
        <v>-</v>
      </c>
      <c r="E26" s="92" t="str">
        <f>IF(ISBLANK(Tabulka44[[#This Row],[start. č.]]),"-",IF(ISERROR(VLOOKUP(Tabulka44[[#This Row],[start. č.]],'3. REGISTRACE'!B:F,3,0)),"-",VLOOKUP(Tabulka44[[#This Row],[start. č.]],'3. REGISTRACE'!B:F,3,0)))</f>
        <v>-</v>
      </c>
      <c r="F26" s="93" t="str">
        <f>IF(ISBLANK(Tabulka44[[#This Row],[start. č.]]),"-",IF(Tabulka44[[#This Row],[příjmení a jméno]]="start. č. nebylo registrováno!","-",IF(VLOOKUP(Tabulka44[[#This Row],[start. č.]],'3. REGISTRACE'!B:F,4,0)=0,"-",VLOOKUP(Tabulka44[[#This Row],[start. č.]],'3. REGISTRACE'!B:F,4,0))))</f>
        <v>-</v>
      </c>
      <c r="G26" s="92" t="str">
        <f>IF(ISBLANK(Tabulka44[[#This Row],[start. č.]]),"-",IF(Tabulka44[[#This Row],[příjmení a jméno]]="start. č. nebylo registrováno!","-",IF(VLOOKUP(Tabulka44[[#This Row],[start. č.]],'3. REGISTRACE'!B:F,5,0)=0,"-",VLOOKUP(Tabulka44[[#This Row],[start. č.]],'3. REGISTRACE'!B:F,5,0))))</f>
        <v>-</v>
      </c>
      <c r="H26" s="80" t="str">
        <f>IF(OR(Tabulka44[[#This Row],[pořadí]]="DNF",Tabulka44[[#This Row],[pořadí]]=" "),"-",TIME(Tabulka44[[#This Row],[hod]],Tabulka44[[#This Row],[min]],Tabulka44[[#This Row],[sek]]))</f>
        <v>-</v>
      </c>
      <c r="I26" s="92" t="str">
        <f>IF(ISBLANK(Tabulka44[[#This Row],[start. č.]]),"-",IF(Tabulka44[[#This Row],[příjmení a jméno]]="start. č. nebylo registrováno!","-",IF(VLOOKUP(Tabulka44[[#This Row],[start. č.]],'3. REGISTRACE'!B:G,6,0)=0,"-",VLOOKUP(Tabulka44[[#This Row],[start. č.]],'3. REGISTRACE'!B:G,6,0))))</f>
        <v>-</v>
      </c>
      <c r="J26" s="64"/>
      <c r="K26" s="65"/>
      <c r="L26" s="66"/>
      <c r="M26" s="49" t="str">
        <f>IF(AND(ISBLANK(J26),ISBLANK(K26),ISBLANK(L26)),"-",IF(H26&gt;=MAX(H$9:H26),"ok","chyba!!!"))</f>
        <v>-</v>
      </c>
      <c r="N26" s="1"/>
    </row>
    <row r="27" spans="2:14">
      <c r="B27" s="78" t="str">
        <f t="shared" si="0"/>
        <v xml:space="preserve"> </v>
      </c>
      <c r="C27" s="67"/>
      <c r="D27" s="91" t="str">
        <f>IF(ISBLANK(Tabulka44[[#This Row],[start. č.]]),"-",IF(ISERROR(VLOOKUP(Tabulka44[[#This Row],[start. č.]],'3. REGISTRACE'!B:F,2,0)),"start. č. nebylo registrováno!",VLOOKUP(Tabulka44[[#This Row],[start. č.]],'3. REGISTRACE'!B:F,2,0)))</f>
        <v>-</v>
      </c>
      <c r="E27" s="92" t="str">
        <f>IF(ISBLANK(Tabulka44[[#This Row],[start. č.]]),"-",IF(ISERROR(VLOOKUP(Tabulka44[[#This Row],[start. č.]],'3. REGISTRACE'!B:F,3,0)),"-",VLOOKUP(Tabulka44[[#This Row],[start. č.]],'3. REGISTRACE'!B:F,3,0)))</f>
        <v>-</v>
      </c>
      <c r="F27" s="93" t="str">
        <f>IF(ISBLANK(Tabulka44[[#This Row],[start. č.]]),"-",IF(Tabulka44[[#This Row],[příjmení a jméno]]="start. č. nebylo registrováno!","-",IF(VLOOKUP(Tabulka44[[#This Row],[start. č.]],'3. REGISTRACE'!B:F,4,0)=0,"-",VLOOKUP(Tabulka44[[#This Row],[start. č.]],'3. REGISTRACE'!B:F,4,0))))</f>
        <v>-</v>
      </c>
      <c r="G27" s="92" t="str">
        <f>IF(ISBLANK(Tabulka44[[#This Row],[start. č.]]),"-",IF(Tabulka44[[#This Row],[příjmení a jméno]]="start. č. nebylo registrováno!","-",IF(VLOOKUP(Tabulka44[[#This Row],[start. č.]],'3. REGISTRACE'!B:F,5,0)=0,"-",VLOOKUP(Tabulka44[[#This Row],[start. č.]],'3. REGISTRACE'!B:F,5,0))))</f>
        <v>-</v>
      </c>
      <c r="H27" s="80" t="str">
        <f>IF(OR(Tabulka44[[#This Row],[pořadí]]="DNF",Tabulka44[[#This Row],[pořadí]]=" "),"-",TIME(Tabulka44[[#This Row],[hod]],Tabulka44[[#This Row],[min]],Tabulka44[[#This Row],[sek]]))</f>
        <v>-</v>
      </c>
      <c r="I27" s="92" t="str">
        <f>IF(ISBLANK(Tabulka44[[#This Row],[start. č.]]),"-",IF(Tabulka44[[#This Row],[příjmení a jméno]]="start. č. nebylo registrováno!","-",IF(VLOOKUP(Tabulka44[[#This Row],[start. č.]],'3. REGISTRACE'!B:G,6,0)=0,"-",VLOOKUP(Tabulka44[[#This Row],[start. č.]],'3. REGISTRACE'!B:G,6,0))))</f>
        <v>-</v>
      </c>
      <c r="J27" s="64"/>
      <c r="K27" s="65"/>
      <c r="L27" s="66"/>
      <c r="M27" s="49" t="str">
        <f>IF(AND(ISBLANK(J27),ISBLANK(K27),ISBLANK(L27)),"-",IF(H27&gt;=MAX(H$9:H27),"ok","chyba!!!"))</f>
        <v>-</v>
      </c>
      <c r="N27" s="1"/>
    </row>
    <row r="28" spans="2:14">
      <c r="B28" s="78" t="str">
        <f t="shared" si="0"/>
        <v xml:space="preserve"> </v>
      </c>
      <c r="C28" s="67"/>
      <c r="D28" s="91" t="str">
        <f>IF(ISBLANK(Tabulka44[[#This Row],[start. č.]]),"-",IF(ISERROR(VLOOKUP(Tabulka44[[#This Row],[start. č.]],'3. REGISTRACE'!B:F,2,0)),"start. č. nebylo registrováno!",VLOOKUP(Tabulka44[[#This Row],[start. č.]],'3. REGISTRACE'!B:F,2,0)))</f>
        <v>-</v>
      </c>
      <c r="E28" s="92" t="str">
        <f>IF(ISBLANK(Tabulka44[[#This Row],[start. č.]]),"-",IF(ISERROR(VLOOKUP(Tabulka44[[#This Row],[start. č.]],'3. REGISTRACE'!B:F,3,0)),"-",VLOOKUP(Tabulka44[[#This Row],[start. č.]],'3. REGISTRACE'!B:F,3,0)))</f>
        <v>-</v>
      </c>
      <c r="F28" s="93" t="str">
        <f>IF(ISBLANK(Tabulka44[[#This Row],[start. č.]]),"-",IF(Tabulka44[[#This Row],[příjmení a jméno]]="start. č. nebylo registrováno!","-",IF(VLOOKUP(Tabulka44[[#This Row],[start. č.]],'3. REGISTRACE'!B:F,4,0)=0,"-",VLOOKUP(Tabulka44[[#This Row],[start. č.]],'3. REGISTRACE'!B:F,4,0))))</f>
        <v>-</v>
      </c>
      <c r="G28" s="92" t="str">
        <f>IF(ISBLANK(Tabulka44[[#This Row],[start. č.]]),"-",IF(Tabulka44[[#This Row],[příjmení a jméno]]="start. č. nebylo registrováno!","-",IF(VLOOKUP(Tabulka44[[#This Row],[start. č.]],'3. REGISTRACE'!B:F,5,0)=0,"-",VLOOKUP(Tabulka44[[#This Row],[start. č.]],'3. REGISTRACE'!B:F,5,0))))</f>
        <v>-</v>
      </c>
      <c r="H28" s="80" t="str">
        <f>IF(OR(Tabulka44[[#This Row],[pořadí]]="DNF",Tabulka44[[#This Row],[pořadí]]=" "),"-",TIME(Tabulka44[[#This Row],[hod]],Tabulka44[[#This Row],[min]],Tabulka44[[#This Row],[sek]]))</f>
        <v>-</v>
      </c>
      <c r="I28" s="92" t="str">
        <f>IF(ISBLANK(Tabulka44[[#This Row],[start. č.]]),"-",IF(Tabulka44[[#This Row],[příjmení a jméno]]="start. č. nebylo registrováno!","-",IF(VLOOKUP(Tabulka44[[#This Row],[start. č.]],'3. REGISTRACE'!B:G,6,0)=0,"-",VLOOKUP(Tabulka44[[#This Row],[start. č.]],'3. REGISTRACE'!B:G,6,0))))</f>
        <v>-</v>
      </c>
      <c r="J28" s="64"/>
      <c r="K28" s="65"/>
      <c r="L28" s="66"/>
      <c r="M28" s="49" t="str">
        <f>IF(AND(ISBLANK(J28),ISBLANK(K28),ISBLANK(L28)),"-",IF(H28&gt;=MAX(H$9:H28),"ok","chyba!!!"))</f>
        <v>-</v>
      </c>
      <c r="N28" s="1"/>
    </row>
    <row r="29" spans="2:14">
      <c r="B29" s="78" t="str">
        <f t="shared" si="0"/>
        <v xml:space="preserve"> </v>
      </c>
      <c r="C29" s="67"/>
      <c r="D29" s="91" t="str">
        <f>IF(ISBLANK(Tabulka44[[#This Row],[start. č.]]),"-",IF(ISERROR(VLOOKUP(Tabulka44[[#This Row],[start. č.]],'3. REGISTRACE'!B:F,2,0)),"start. č. nebylo registrováno!",VLOOKUP(Tabulka44[[#This Row],[start. č.]],'3. REGISTRACE'!B:F,2,0)))</f>
        <v>-</v>
      </c>
      <c r="E29" s="92" t="str">
        <f>IF(ISBLANK(Tabulka44[[#This Row],[start. č.]]),"-",IF(ISERROR(VLOOKUP(Tabulka44[[#This Row],[start. č.]],'3. REGISTRACE'!B:F,3,0)),"-",VLOOKUP(Tabulka44[[#This Row],[start. č.]],'3. REGISTRACE'!B:F,3,0)))</f>
        <v>-</v>
      </c>
      <c r="F29" s="93" t="str">
        <f>IF(ISBLANK(Tabulka44[[#This Row],[start. č.]]),"-",IF(Tabulka44[[#This Row],[příjmení a jméno]]="start. č. nebylo registrováno!","-",IF(VLOOKUP(Tabulka44[[#This Row],[start. č.]],'3. REGISTRACE'!B:F,4,0)=0,"-",VLOOKUP(Tabulka44[[#This Row],[start. č.]],'3. REGISTRACE'!B:F,4,0))))</f>
        <v>-</v>
      </c>
      <c r="G29" s="92" t="str">
        <f>IF(ISBLANK(Tabulka44[[#This Row],[start. č.]]),"-",IF(Tabulka44[[#This Row],[příjmení a jméno]]="start. č. nebylo registrováno!","-",IF(VLOOKUP(Tabulka44[[#This Row],[start. č.]],'3. REGISTRACE'!B:F,5,0)=0,"-",VLOOKUP(Tabulka44[[#This Row],[start. č.]],'3. REGISTRACE'!B:F,5,0))))</f>
        <v>-</v>
      </c>
      <c r="H29" s="80" t="str">
        <f>IF(OR(Tabulka44[[#This Row],[pořadí]]="DNF",Tabulka44[[#This Row],[pořadí]]=" "),"-",TIME(Tabulka44[[#This Row],[hod]],Tabulka44[[#This Row],[min]],Tabulka44[[#This Row],[sek]]))</f>
        <v>-</v>
      </c>
      <c r="I29" s="92" t="str">
        <f>IF(ISBLANK(Tabulka44[[#This Row],[start. č.]]),"-",IF(Tabulka44[[#This Row],[příjmení a jméno]]="start. č. nebylo registrováno!","-",IF(VLOOKUP(Tabulka44[[#This Row],[start. č.]],'3. REGISTRACE'!B:G,6,0)=0,"-",VLOOKUP(Tabulka44[[#This Row],[start. č.]],'3. REGISTRACE'!B:G,6,0))))</f>
        <v>-</v>
      </c>
      <c r="J29" s="64"/>
      <c r="K29" s="65"/>
      <c r="L29" s="66"/>
      <c r="M29" s="49" t="str">
        <f>IF(AND(ISBLANK(J29),ISBLANK(K29),ISBLANK(L29)),"-",IF(H29&gt;=MAX(H$9:H29),"ok","chyba!!!"))</f>
        <v>-</v>
      </c>
      <c r="N29" s="1"/>
    </row>
    <row r="30" spans="2:14">
      <c r="B30" s="78" t="str">
        <f t="shared" si="0"/>
        <v xml:space="preserve"> </v>
      </c>
      <c r="C30" s="67"/>
      <c r="D30" s="91" t="str">
        <f>IF(ISBLANK(Tabulka44[[#This Row],[start. č.]]),"-",IF(ISERROR(VLOOKUP(Tabulka44[[#This Row],[start. č.]],'3. REGISTRACE'!B:F,2,0)),"start. č. nebylo registrováno!",VLOOKUP(Tabulka44[[#This Row],[start. č.]],'3. REGISTRACE'!B:F,2,0)))</f>
        <v>-</v>
      </c>
      <c r="E30" s="92" t="str">
        <f>IF(ISBLANK(Tabulka44[[#This Row],[start. č.]]),"-",IF(ISERROR(VLOOKUP(Tabulka44[[#This Row],[start. č.]],'3. REGISTRACE'!B:F,3,0)),"-",VLOOKUP(Tabulka44[[#This Row],[start. č.]],'3. REGISTRACE'!B:F,3,0)))</f>
        <v>-</v>
      </c>
      <c r="F30" s="93" t="str">
        <f>IF(ISBLANK(Tabulka44[[#This Row],[start. č.]]),"-",IF(Tabulka44[[#This Row],[příjmení a jméno]]="start. č. nebylo registrováno!","-",IF(VLOOKUP(Tabulka44[[#This Row],[start. č.]],'3. REGISTRACE'!B:F,4,0)=0,"-",VLOOKUP(Tabulka44[[#This Row],[start. č.]],'3. REGISTRACE'!B:F,4,0))))</f>
        <v>-</v>
      </c>
      <c r="G30" s="92" t="str">
        <f>IF(ISBLANK(Tabulka44[[#This Row],[start. č.]]),"-",IF(Tabulka44[[#This Row],[příjmení a jméno]]="start. č. nebylo registrováno!","-",IF(VLOOKUP(Tabulka44[[#This Row],[start. č.]],'3. REGISTRACE'!B:F,5,0)=0,"-",VLOOKUP(Tabulka44[[#This Row],[start. č.]],'3. REGISTRACE'!B:F,5,0))))</f>
        <v>-</v>
      </c>
      <c r="H30" s="80" t="str">
        <f>IF(OR(Tabulka44[[#This Row],[pořadí]]="DNF",Tabulka44[[#This Row],[pořadí]]=" "),"-",TIME(Tabulka44[[#This Row],[hod]],Tabulka44[[#This Row],[min]],Tabulka44[[#This Row],[sek]]))</f>
        <v>-</v>
      </c>
      <c r="I30" s="92" t="str">
        <f>IF(ISBLANK(Tabulka44[[#This Row],[start. č.]]),"-",IF(Tabulka44[[#This Row],[příjmení a jméno]]="start. č. nebylo registrováno!","-",IF(VLOOKUP(Tabulka44[[#This Row],[start. č.]],'3. REGISTRACE'!B:G,6,0)=0,"-",VLOOKUP(Tabulka44[[#This Row],[start. č.]],'3. REGISTRACE'!B:G,6,0))))</f>
        <v>-</v>
      </c>
      <c r="J30" s="64"/>
      <c r="K30" s="65"/>
      <c r="L30" s="66"/>
      <c r="M30" s="49" t="str">
        <f>IF(AND(ISBLANK(J30),ISBLANK(K30),ISBLANK(L30)),"-",IF(H30&gt;=MAX(H$9:H30),"ok","chyba!!!"))</f>
        <v>-</v>
      </c>
      <c r="N30" s="1"/>
    </row>
    <row r="31" spans="2:14">
      <c r="B31" s="78" t="str">
        <f t="shared" si="0"/>
        <v xml:space="preserve"> </v>
      </c>
      <c r="C31" s="67"/>
      <c r="D31" s="91" t="str">
        <f>IF(ISBLANK(Tabulka44[[#This Row],[start. č.]]),"-",IF(ISERROR(VLOOKUP(Tabulka44[[#This Row],[start. č.]],'3. REGISTRACE'!B:F,2,0)),"start. č. nebylo registrováno!",VLOOKUP(Tabulka44[[#This Row],[start. č.]],'3. REGISTRACE'!B:F,2,0)))</f>
        <v>-</v>
      </c>
      <c r="E31" s="92" t="str">
        <f>IF(ISBLANK(Tabulka44[[#This Row],[start. č.]]),"-",IF(ISERROR(VLOOKUP(Tabulka44[[#This Row],[start. č.]],'3. REGISTRACE'!B:F,3,0)),"-",VLOOKUP(Tabulka44[[#This Row],[start. č.]],'3. REGISTRACE'!B:F,3,0)))</f>
        <v>-</v>
      </c>
      <c r="F31" s="93" t="str">
        <f>IF(ISBLANK(Tabulka44[[#This Row],[start. č.]]),"-",IF(Tabulka44[[#This Row],[příjmení a jméno]]="start. č. nebylo registrováno!","-",IF(VLOOKUP(Tabulka44[[#This Row],[start. č.]],'3. REGISTRACE'!B:F,4,0)=0,"-",VLOOKUP(Tabulka44[[#This Row],[start. č.]],'3. REGISTRACE'!B:F,4,0))))</f>
        <v>-</v>
      </c>
      <c r="G31" s="92" t="str">
        <f>IF(ISBLANK(Tabulka44[[#This Row],[start. č.]]),"-",IF(Tabulka44[[#This Row],[příjmení a jméno]]="start. č. nebylo registrováno!","-",IF(VLOOKUP(Tabulka44[[#This Row],[start. č.]],'3. REGISTRACE'!B:F,5,0)=0,"-",VLOOKUP(Tabulka44[[#This Row],[start. č.]],'3. REGISTRACE'!B:F,5,0))))</f>
        <v>-</v>
      </c>
      <c r="H31" s="80" t="str">
        <f>IF(OR(Tabulka44[[#This Row],[pořadí]]="DNF",Tabulka44[[#This Row],[pořadí]]=" "),"-",TIME(Tabulka44[[#This Row],[hod]],Tabulka44[[#This Row],[min]],Tabulka44[[#This Row],[sek]]))</f>
        <v>-</v>
      </c>
      <c r="I31" s="92" t="str">
        <f>IF(ISBLANK(Tabulka44[[#This Row],[start. č.]]),"-",IF(Tabulka44[[#This Row],[příjmení a jméno]]="start. č. nebylo registrováno!","-",IF(VLOOKUP(Tabulka44[[#This Row],[start. č.]],'3. REGISTRACE'!B:G,6,0)=0,"-",VLOOKUP(Tabulka44[[#This Row],[start. č.]],'3. REGISTRACE'!B:G,6,0))))</f>
        <v>-</v>
      </c>
      <c r="J31" s="64"/>
      <c r="K31" s="65"/>
      <c r="L31" s="66"/>
      <c r="M31" s="49" t="str">
        <f>IF(AND(ISBLANK(J31),ISBLANK(K31),ISBLANK(L31)),"-",IF(H31&gt;=MAX(H$9:H31),"ok","chyba!!!"))</f>
        <v>-</v>
      </c>
      <c r="N31" s="1"/>
    </row>
    <row r="32" spans="2:14">
      <c r="B32" s="78" t="str">
        <f t="shared" si="0"/>
        <v xml:space="preserve"> </v>
      </c>
      <c r="C32" s="67"/>
      <c r="D32" s="91" t="str">
        <f>IF(ISBLANK(Tabulka44[[#This Row],[start. č.]]),"-",IF(ISERROR(VLOOKUP(Tabulka44[[#This Row],[start. č.]],'3. REGISTRACE'!B:F,2,0)),"start. č. nebylo registrováno!",VLOOKUP(Tabulka44[[#This Row],[start. č.]],'3. REGISTRACE'!B:F,2,0)))</f>
        <v>-</v>
      </c>
      <c r="E32" s="92" t="str">
        <f>IF(ISBLANK(Tabulka44[[#This Row],[start. č.]]),"-",IF(ISERROR(VLOOKUP(Tabulka44[[#This Row],[start. č.]],'3. REGISTRACE'!B:F,3,0)),"-",VLOOKUP(Tabulka44[[#This Row],[start. č.]],'3. REGISTRACE'!B:F,3,0)))</f>
        <v>-</v>
      </c>
      <c r="F32" s="93" t="str">
        <f>IF(ISBLANK(Tabulka44[[#This Row],[start. č.]]),"-",IF(Tabulka44[[#This Row],[příjmení a jméno]]="start. č. nebylo registrováno!","-",IF(VLOOKUP(Tabulka44[[#This Row],[start. č.]],'3. REGISTRACE'!B:F,4,0)=0,"-",VLOOKUP(Tabulka44[[#This Row],[start. č.]],'3. REGISTRACE'!B:F,4,0))))</f>
        <v>-</v>
      </c>
      <c r="G32" s="92" t="str">
        <f>IF(ISBLANK(Tabulka44[[#This Row],[start. č.]]),"-",IF(Tabulka44[[#This Row],[příjmení a jméno]]="start. č. nebylo registrováno!","-",IF(VLOOKUP(Tabulka44[[#This Row],[start. č.]],'3. REGISTRACE'!B:F,5,0)=0,"-",VLOOKUP(Tabulka44[[#This Row],[start. č.]],'3. REGISTRACE'!B:F,5,0))))</f>
        <v>-</v>
      </c>
      <c r="H32" s="80" t="str">
        <f>IF(OR(Tabulka44[[#This Row],[pořadí]]="DNF",Tabulka44[[#This Row],[pořadí]]=" "),"-",TIME(Tabulka44[[#This Row],[hod]],Tabulka44[[#This Row],[min]],Tabulka44[[#This Row],[sek]]))</f>
        <v>-</v>
      </c>
      <c r="I32" s="92" t="str">
        <f>IF(ISBLANK(Tabulka44[[#This Row],[start. č.]]),"-",IF(Tabulka44[[#This Row],[příjmení a jméno]]="start. č. nebylo registrováno!","-",IF(VLOOKUP(Tabulka44[[#This Row],[start. č.]],'3. REGISTRACE'!B:G,6,0)=0,"-",VLOOKUP(Tabulka44[[#This Row],[start. č.]],'3. REGISTRACE'!B:G,6,0))))</f>
        <v>-</v>
      </c>
      <c r="J32" s="64"/>
      <c r="K32" s="65"/>
      <c r="L32" s="66"/>
      <c r="M32" s="49" t="str">
        <f>IF(AND(ISBLANK(J32),ISBLANK(K32),ISBLANK(L32)),"-",IF(H32&gt;=MAX(H$9:H32),"ok","chyba!!!"))</f>
        <v>-</v>
      </c>
      <c r="N32" s="1"/>
    </row>
    <row r="33" spans="2:14">
      <c r="B33" s="78" t="str">
        <f t="shared" si="0"/>
        <v xml:space="preserve"> </v>
      </c>
      <c r="C33" s="67"/>
      <c r="D33" s="91" t="str">
        <f>IF(ISBLANK(Tabulka44[[#This Row],[start. č.]]),"-",IF(ISERROR(VLOOKUP(Tabulka44[[#This Row],[start. č.]],'3. REGISTRACE'!B:F,2,0)),"start. č. nebylo registrováno!",VLOOKUP(Tabulka44[[#This Row],[start. č.]],'3. REGISTRACE'!B:F,2,0)))</f>
        <v>-</v>
      </c>
      <c r="E33" s="92" t="str">
        <f>IF(ISBLANK(Tabulka44[[#This Row],[start. č.]]),"-",IF(ISERROR(VLOOKUP(Tabulka44[[#This Row],[start. č.]],'3. REGISTRACE'!B:F,3,0)),"-",VLOOKUP(Tabulka44[[#This Row],[start. č.]],'3. REGISTRACE'!B:F,3,0)))</f>
        <v>-</v>
      </c>
      <c r="F33" s="93" t="str">
        <f>IF(ISBLANK(Tabulka44[[#This Row],[start. č.]]),"-",IF(Tabulka44[[#This Row],[příjmení a jméno]]="start. č. nebylo registrováno!","-",IF(VLOOKUP(Tabulka44[[#This Row],[start. č.]],'3. REGISTRACE'!B:F,4,0)=0,"-",VLOOKUP(Tabulka44[[#This Row],[start. č.]],'3. REGISTRACE'!B:F,4,0))))</f>
        <v>-</v>
      </c>
      <c r="G33" s="92" t="str">
        <f>IF(ISBLANK(Tabulka44[[#This Row],[start. č.]]),"-",IF(Tabulka44[[#This Row],[příjmení a jméno]]="start. č. nebylo registrováno!","-",IF(VLOOKUP(Tabulka44[[#This Row],[start. č.]],'3. REGISTRACE'!B:F,5,0)=0,"-",VLOOKUP(Tabulka44[[#This Row],[start. č.]],'3. REGISTRACE'!B:F,5,0))))</f>
        <v>-</v>
      </c>
      <c r="H33" s="80" t="str">
        <f>IF(OR(Tabulka44[[#This Row],[pořadí]]="DNF",Tabulka44[[#This Row],[pořadí]]=" "),"-",TIME(Tabulka44[[#This Row],[hod]],Tabulka44[[#This Row],[min]],Tabulka44[[#This Row],[sek]]))</f>
        <v>-</v>
      </c>
      <c r="I33" s="92" t="str">
        <f>IF(ISBLANK(Tabulka44[[#This Row],[start. č.]]),"-",IF(Tabulka44[[#This Row],[příjmení a jméno]]="start. č. nebylo registrováno!","-",IF(VLOOKUP(Tabulka44[[#This Row],[start. č.]],'3. REGISTRACE'!B:G,6,0)=0,"-",VLOOKUP(Tabulka44[[#This Row],[start. č.]],'3. REGISTRACE'!B:G,6,0))))</f>
        <v>-</v>
      </c>
      <c r="J33" s="64"/>
      <c r="K33" s="65"/>
      <c r="L33" s="66"/>
      <c r="M33" s="49" t="str">
        <f>IF(AND(ISBLANK(J33),ISBLANK(K33),ISBLANK(L33)),"-",IF(H33&gt;=MAX(H$9:H33),"ok","chyba!!!"))</f>
        <v>-</v>
      </c>
      <c r="N33" s="1"/>
    </row>
    <row r="39" spans="2:14">
      <c r="B39" s="1" t="s">
        <v>13</v>
      </c>
      <c r="C39" s="2" t="s">
        <v>0</v>
      </c>
      <c r="D39" s="1" t="s">
        <v>14</v>
      </c>
      <c r="E39" s="2" t="s">
        <v>3</v>
      </c>
      <c r="F39" s="1" t="s">
        <v>1</v>
      </c>
      <c r="G39" s="2" t="s">
        <v>2</v>
      </c>
      <c r="H39" s="40" t="s">
        <v>18</v>
      </c>
      <c r="I39" s="2" t="s">
        <v>5</v>
      </c>
      <c r="J39" s="2" t="s">
        <v>15</v>
      </c>
      <c r="K39" s="2" t="s">
        <v>16</v>
      </c>
      <c r="L39" s="2" t="s">
        <v>17</v>
      </c>
      <c r="M39" s="48" t="s">
        <v>84</v>
      </c>
      <c r="N39" s="1"/>
    </row>
    <row r="40" spans="2:14">
      <c r="B40" s="78">
        <f t="shared" ref="B40:B64" si="1">IF(B39="pořadí",1,IF(AND(J40=99,K40=99,L40=99),"DNF",IF(D40="-"," ",B39+1)))</f>
        <v>1</v>
      </c>
      <c r="C40" s="41">
        <v>7</v>
      </c>
      <c r="D40" s="76" t="str">
        <f>IF(ISBLANK(Tabulka46[[#This Row],[start. č.]]),"-",IF(ISERROR(VLOOKUP(Tabulka46[[#This Row],[start. č.]],'3. REGISTRACE'!B:F,2,0)),"start. č. nebylo registrováno!",VLOOKUP(Tabulka46[[#This Row],[start. č.]],'3. REGISTRACE'!B:F,2,0)))</f>
        <v>Šimánková Magdaléna</v>
      </c>
      <c r="E40" s="77">
        <f>IF(ISBLANK(Tabulka46[[#This Row],[start. č.]]),"-",IF(ISERROR(VLOOKUP(Tabulka46[[#This Row],[start. č.]],'3. REGISTRACE'!B:F,3,0)),"-",VLOOKUP(Tabulka46[[#This Row],[start. č.]],'3. REGISTRACE'!B:F,3,0)))</f>
        <v>2007</v>
      </c>
      <c r="F40" s="79" t="str">
        <f>IF(ISBLANK(Tabulka46[[#This Row],[start. č.]]),"-",IF(Tabulka46[[#This Row],[příjmení a jméno]]="start. č. nebylo registrováno!","-",IF(VLOOKUP(Tabulka46[[#This Row],[start. č.]],'3. REGISTRACE'!B:F,4,0)=0,"-",VLOOKUP(Tabulka46[[#This Row],[start. č.]],'3. REGISTRACE'!B:F,4,0))))</f>
        <v>Jiskra Třeboň</v>
      </c>
      <c r="G40" s="77" t="str">
        <f>IF(ISBLANK(Tabulka46[[#This Row],[start. č.]]),"-",IF(Tabulka46[[#This Row],[příjmení a jméno]]="start. č. nebylo registrováno!","-",IF(VLOOKUP(Tabulka46[[#This Row],[start. č.]],'3. REGISTRACE'!B:F,5,0)=0,"-",VLOOKUP(Tabulka46[[#This Row],[start. č.]],'3. REGISTRACE'!B:F,5,0))))</f>
        <v>Z</v>
      </c>
      <c r="H40" s="80">
        <f>IF(OR(Tabulka46[[#This Row],[pořadí]]="DNF",Tabulka46[[#This Row],[pořadí]]=" "),"-",TIME(Tabulka46[[#This Row],[hod]],Tabulka46[[#This Row],[min]],Tabulka46[[#This Row],[sek]]))</f>
        <v>1.1574074074074073E-3</v>
      </c>
      <c r="I40" s="77" t="str">
        <f>IF(ISBLANK(Tabulka46[[#This Row],[start. č.]]),"-",IF(Tabulka46[[#This Row],[příjmení a jméno]]="start. č. nebylo registrováno!","-",IF(VLOOKUP(Tabulka46[[#This Row],[start. č.]],'3. REGISTRACE'!B:G,6,0)=0,"-",VLOOKUP(Tabulka46[[#This Row],[start. č.]],'3. REGISTRACE'!B:G,6,0))))</f>
        <v>Mladší žactvo D</v>
      </c>
      <c r="J40" s="46">
        <v>0</v>
      </c>
      <c r="K40" s="43">
        <v>1</v>
      </c>
      <c r="L40" s="47">
        <v>40</v>
      </c>
      <c r="M40" s="49" t="str">
        <f>IF(AND(ISBLANK(J40),ISBLANK(K40),ISBLANK(L40)),"-",IF(H40&gt;=MAX(H$40:H40),"ok","chyba!!!"))</f>
        <v>ok</v>
      </c>
      <c r="N40" s="1"/>
    </row>
    <row r="41" spans="2:14">
      <c r="B41" s="78">
        <f t="shared" si="1"/>
        <v>2</v>
      </c>
      <c r="C41" s="41">
        <v>41</v>
      </c>
      <c r="D41" s="76" t="str">
        <f>IF(ISBLANK(Tabulka46[[#This Row],[start. č.]]),"-",IF(ISERROR(VLOOKUP(Tabulka46[[#This Row],[start. č.]],'3. REGISTRACE'!B:F,2,0)),"start. č. nebylo registrováno!",VLOOKUP(Tabulka46[[#This Row],[start. č.]],'3. REGISTRACE'!B:F,2,0)))</f>
        <v>Eisteltová Ellen</v>
      </c>
      <c r="E41" s="77">
        <f>IF(ISBLANK(Tabulka46[[#This Row],[start. č.]]),"-",IF(ISERROR(VLOOKUP(Tabulka46[[#This Row],[start. č.]],'3. REGISTRACE'!B:F,3,0)),"-",VLOOKUP(Tabulka46[[#This Row],[start. č.]],'3. REGISTRACE'!B:F,3,0)))</f>
        <v>2008</v>
      </c>
      <c r="F41" s="79" t="str">
        <f>IF(ISBLANK(Tabulka46[[#This Row],[start. č.]]),"-",IF(Tabulka46[[#This Row],[příjmení a jméno]]="start. č. nebylo registrováno!","-",IF(VLOOKUP(Tabulka46[[#This Row],[start. č.]],'3. REGISTRACE'!B:F,4,0)=0,"-",VLOOKUP(Tabulka46[[#This Row],[start. č.]],'3. REGISTRACE'!B:F,4,0))))</f>
        <v xml:space="preserve">SK Dynamo Č. B. </v>
      </c>
      <c r="G41" s="77" t="str">
        <f>IF(ISBLANK(Tabulka46[[#This Row],[start. č.]]),"-",IF(Tabulka46[[#This Row],[příjmení a jméno]]="start. č. nebylo registrováno!","-",IF(VLOOKUP(Tabulka46[[#This Row],[start. č.]],'3. REGISTRACE'!B:F,5,0)=0,"-",VLOOKUP(Tabulka46[[#This Row],[start. č.]],'3. REGISTRACE'!B:F,5,0))))</f>
        <v>Z</v>
      </c>
      <c r="H41" s="80">
        <f>IF(OR(Tabulka46[[#This Row],[pořadí]]="DNF",Tabulka46[[#This Row],[pořadí]]=" "),"-",TIME(Tabulka46[[#This Row],[hod]],Tabulka46[[#This Row],[min]],Tabulka46[[#This Row],[sek]]))</f>
        <v>1.2152777777777778E-3</v>
      </c>
      <c r="I41" s="77" t="str">
        <f>IF(ISBLANK(Tabulka46[[#This Row],[start. č.]]),"-",IF(Tabulka46[[#This Row],[příjmení a jméno]]="start. č. nebylo registrováno!","-",IF(VLOOKUP(Tabulka46[[#This Row],[start. č.]],'3. REGISTRACE'!B:G,6,0)=0,"-",VLOOKUP(Tabulka46[[#This Row],[start. č.]],'3. REGISTRACE'!B:G,6,0))))</f>
        <v>Mladší žactvo D</v>
      </c>
      <c r="J41" s="46">
        <v>0</v>
      </c>
      <c r="K41" s="43">
        <v>1</v>
      </c>
      <c r="L41" s="47">
        <v>45</v>
      </c>
      <c r="M41" s="49" t="str">
        <f>IF(AND(ISBLANK(J41),ISBLANK(K41),ISBLANK(L41)),"-",IF(H41&gt;=MAX(H$40:H41),"ok","chyba!!!"))</f>
        <v>ok</v>
      </c>
      <c r="N41" s="1"/>
    </row>
    <row r="42" spans="2:14">
      <c r="B42" s="78">
        <f t="shared" si="1"/>
        <v>3</v>
      </c>
      <c r="C42" s="41">
        <v>32</v>
      </c>
      <c r="D42" s="76" t="str">
        <f>IF(ISBLANK(Tabulka46[[#This Row],[start. č.]]),"-",IF(ISERROR(VLOOKUP(Tabulka46[[#This Row],[start. č.]],'3. REGISTRACE'!B:F,2,0)),"start. č. nebylo registrováno!",VLOOKUP(Tabulka46[[#This Row],[start. č.]],'3. REGISTRACE'!B:F,2,0)))</f>
        <v>Candrová Michaela</v>
      </c>
      <c r="E42" s="77">
        <f>IF(ISBLANK(Tabulka46[[#This Row],[start. č.]]),"-",IF(ISERROR(VLOOKUP(Tabulka46[[#This Row],[start. č.]],'3. REGISTRACE'!B:F,3,0)),"-",VLOOKUP(Tabulka46[[#This Row],[start. č.]],'3. REGISTRACE'!B:F,3,0)))</f>
        <v>2007</v>
      </c>
      <c r="F42" s="79" t="str">
        <f>IF(ISBLANK(Tabulka46[[#This Row],[start. č.]]),"-",IF(Tabulka46[[#This Row],[příjmení a jméno]]="start. č. nebylo registrováno!","-",IF(VLOOKUP(Tabulka46[[#This Row],[start. č.]],'3. REGISTRACE'!B:F,4,0)=0,"-",VLOOKUP(Tabulka46[[#This Row],[start. č.]],'3. REGISTRACE'!B:F,4,0))))</f>
        <v>B+H Triatlon</v>
      </c>
      <c r="G42" s="77" t="str">
        <f>IF(ISBLANK(Tabulka46[[#This Row],[start. č.]]),"-",IF(Tabulka46[[#This Row],[příjmení a jméno]]="start. č. nebylo registrováno!","-",IF(VLOOKUP(Tabulka46[[#This Row],[start. č.]],'3. REGISTRACE'!B:F,5,0)=0,"-",VLOOKUP(Tabulka46[[#This Row],[start. č.]],'3. REGISTRACE'!B:F,5,0))))</f>
        <v>Z</v>
      </c>
      <c r="H42" s="80">
        <f>IF(OR(Tabulka46[[#This Row],[pořadí]]="DNF",Tabulka46[[#This Row],[pořadí]]=" "),"-",TIME(Tabulka46[[#This Row],[hod]],Tabulka46[[#This Row],[min]],Tabulka46[[#This Row],[sek]]))</f>
        <v>1.2731481481481483E-3</v>
      </c>
      <c r="I42" s="77" t="str">
        <f>IF(ISBLANK(Tabulka46[[#This Row],[start. č.]]),"-",IF(Tabulka46[[#This Row],[příjmení a jméno]]="start. č. nebylo registrováno!","-",IF(VLOOKUP(Tabulka46[[#This Row],[start. č.]],'3. REGISTRACE'!B:G,6,0)=0,"-",VLOOKUP(Tabulka46[[#This Row],[start. č.]],'3. REGISTRACE'!B:G,6,0))))</f>
        <v>Mladší žactvo D</v>
      </c>
      <c r="J42" s="46">
        <v>0</v>
      </c>
      <c r="K42" s="43">
        <v>1</v>
      </c>
      <c r="L42" s="47">
        <v>50</v>
      </c>
      <c r="M42" s="49" t="str">
        <f>IF(AND(ISBLANK(J42),ISBLANK(K42),ISBLANK(L42)),"-",IF(H42&gt;=MAX(H$40:H42),"ok","chyba!!!"))</f>
        <v>ok</v>
      </c>
      <c r="N42" s="1"/>
    </row>
    <row r="43" spans="2:14">
      <c r="B43" s="78" t="str">
        <f t="shared" si="1"/>
        <v xml:space="preserve"> </v>
      </c>
      <c r="C43" s="67"/>
      <c r="D43" s="91" t="str">
        <f>IF(ISBLANK(Tabulka46[[#This Row],[start. č.]]),"-",IF(ISERROR(VLOOKUP(Tabulka46[[#This Row],[start. č.]],'3. REGISTRACE'!B:F,2,0)),"start. č. nebylo registrováno!",VLOOKUP(Tabulka46[[#This Row],[start. č.]],'3. REGISTRACE'!B:F,2,0)))</f>
        <v>-</v>
      </c>
      <c r="E43" s="92" t="str">
        <f>IF(ISBLANK(Tabulka46[[#This Row],[start. č.]]),"-",IF(ISERROR(VLOOKUP(Tabulka46[[#This Row],[start. č.]],'3. REGISTRACE'!B:F,3,0)),"-",VLOOKUP(Tabulka46[[#This Row],[start. č.]],'3. REGISTRACE'!B:F,3,0)))</f>
        <v>-</v>
      </c>
      <c r="F43" s="93" t="str">
        <f>IF(ISBLANK(Tabulka46[[#This Row],[start. č.]]),"-",IF(Tabulka46[[#This Row],[příjmení a jméno]]="start. č. nebylo registrováno!","-",IF(VLOOKUP(Tabulka46[[#This Row],[start. č.]],'3. REGISTRACE'!B:F,4,0)=0,"-",VLOOKUP(Tabulka46[[#This Row],[start. č.]],'3. REGISTRACE'!B:F,4,0))))</f>
        <v>-</v>
      </c>
      <c r="G43" s="92" t="str">
        <f>IF(ISBLANK(Tabulka46[[#This Row],[start. č.]]),"-",IF(Tabulka46[[#This Row],[příjmení a jméno]]="start. č. nebylo registrováno!","-",IF(VLOOKUP(Tabulka46[[#This Row],[start. č.]],'3. REGISTRACE'!B:F,5,0)=0,"-",VLOOKUP(Tabulka46[[#This Row],[start. č.]],'3. REGISTRACE'!B:F,5,0))))</f>
        <v>-</v>
      </c>
      <c r="H43" s="80" t="str">
        <f>IF(OR(Tabulka46[[#This Row],[pořadí]]="DNF",Tabulka46[[#This Row],[pořadí]]=" "),"-",TIME(Tabulka46[[#This Row],[hod]],Tabulka46[[#This Row],[min]],Tabulka46[[#This Row],[sek]]))</f>
        <v>-</v>
      </c>
      <c r="I43" s="92" t="str">
        <f>IF(ISBLANK(Tabulka46[[#This Row],[start. č.]]),"-",IF(Tabulka46[[#This Row],[příjmení a jméno]]="start. č. nebylo registrováno!","-",IF(VLOOKUP(Tabulka46[[#This Row],[start. č.]],'3. REGISTRACE'!B:G,6,0)=0,"-",VLOOKUP(Tabulka46[[#This Row],[start. č.]],'3. REGISTRACE'!B:G,6,0))))</f>
        <v>-</v>
      </c>
      <c r="J43" s="70"/>
      <c r="K43" s="71"/>
      <c r="L43" s="72"/>
      <c r="M43" s="49" t="str">
        <f>IF(AND(ISBLANK(J43),ISBLANK(K43),ISBLANK(L43)),"-",IF(H43&gt;=MAX(H$40:H43),"ok","chyba!!!"))</f>
        <v>-</v>
      </c>
    </row>
    <row r="44" spans="2:14">
      <c r="B44" s="78" t="str">
        <f t="shared" si="1"/>
        <v xml:space="preserve"> </v>
      </c>
      <c r="C44" s="67"/>
      <c r="D44" s="91" t="str">
        <f>IF(ISBLANK(Tabulka46[[#This Row],[start. č.]]),"-",IF(ISERROR(VLOOKUP(Tabulka46[[#This Row],[start. č.]],'3. REGISTRACE'!B:F,2,0)),"start. č. nebylo registrováno!",VLOOKUP(Tabulka46[[#This Row],[start. č.]],'3. REGISTRACE'!B:F,2,0)))</f>
        <v>-</v>
      </c>
      <c r="E44" s="92" t="str">
        <f>IF(ISBLANK(Tabulka46[[#This Row],[start. č.]]),"-",IF(ISERROR(VLOOKUP(Tabulka46[[#This Row],[start. č.]],'3. REGISTRACE'!B:F,3,0)),"-",VLOOKUP(Tabulka46[[#This Row],[start. č.]],'3. REGISTRACE'!B:F,3,0)))</f>
        <v>-</v>
      </c>
      <c r="F44" s="93" t="str">
        <f>IF(ISBLANK(Tabulka46[[#This Row],[start. č.]]),"-",IF(Tabulka46[[#This Row],[příjmení a jméno]]="start. č. nebylo registrováno!","-",IF(VLOOKUP(Tabulka46[[#This Row],[start. č.]],'3. REGISTRACE'!B:F,4,0)=0,"-",VLOOKUP(Tabulka46[[#This Row],[start. č.]],'3. REGISTRACE'!B:F,4,0))))</f>
        <v>-</v>
      </c>
      <c r="G44" s="92" t="str">
        <f>IF(ISBLANK(Tabulka46[[#This Row],[start. č.]]),"-",IF(Tabulka46[[#This Row],[příjmení a jméno]]="start. č. nebylo registrováno!","-",IF(VLOOKUP(Tabulka46[[#This Row],[start. č.]],'3. REGISTRACE'!B:F,5,0)=0,"-",VLOOKUP(Tabulka46[[#This Row],[start. č.]],'3. REGISTRACE'!B:F,5,0))))</f>
        <v>-</v>
      </c>
      <c r="H44" s="80" t="str">
        <f>IF(OR(Tabulka46[[#This Row],[pořadí]]="DNF",Tabulka46[[#This Row],[pořadí]]=" "),"-",TIME(Tabulka46[[#This Row],[hod]],Tabulka46[[#This Row],[min]],Tabulka46[[#This Row],[sek]]))</f>
        <v>-</v>
      </c>
      <c r="I44" s="92" t="str">
        <f>IF(ISBLANK(Tabulka46[[#This Row],[start. č.]]),"-",IF(Tabulka46[[#This Row],[příjmení a jméno]]="start. č. nebylo registrováno!","-",IF(VLOOKUP(Tabulka46[[#This Row],[start. č.]],'3. REGISTRACE'!B:G,6,0)=0,"-",VLOOKUP(Tabulka46[[#This Row],[start. č.]],'3. REGISTRACE'!B:G,6,0))))</f>
        <v>-</v>
      </c>
      <c r="J44" s="70"/>
      <c r="K44" s="71"/>
      <c r="L44" s="72"/>
      <c r="M44" s="49" t="str">
        <f>IF(AND(ISBLANK(J44),ISBLANK(K44),ISBLANK(L44)),"-",IF(H44&gt;=MAX(H$40:H44),"ok","chyba!!!"))</f>
        <v>-</v>
      </c>
    </row>
    <row r="45" spans="2:14">
      <c r="B45" s="78" t="str">
        <f t="shared" si="1"/>
        <v xml:space="preserve"> </v>
      </c>
      <c r="C45" s="67"/>
      <c r="D45" s="91" t="str">
        <f>IF(ISBLANK(Tabulka46[[#This Row],[start. č.]]),"-",IF(ISERROR(VLOOKUP(Tabulka46[[#This Row],[start. č.]],'3. REGISTRACE'!B:F,2,0)),"start. č. nebylo registrováno!",VLOOKUP(Tabulka46[[#This Row],[start. č.]],'3. REGISTRACE'!B:F,2,0)))</f>
        <v>-</v>
      </c>
      <c r="E45" s="92" t="str">
        <f>IF(ISBLANK(Tabulka46[[#This Row],[start. č.]]),"-",IF(ISERROR(VLOOKUP(Tabulka46[[#This Row],[start. č.]],'3. REGISTRACE'!B:F,3,0)),"-",VLOOKUP(Tabulka46[[#This Row],[start. č.]],'3. REGISTRACE'!B:F,3,0)))</f>
        <v>-</v>
      </c>
      <c r="F45" s="93" t="str">
        <f>IF(ISBLANK(Tabulka46[[#This Row],[start. č.]]),"-",IF(Tabulka46[[#This Row],[příjmení a jméno]]="start. č. nebylo registrováno!","-",IF(VLOOKUP(Tabulka46[[#This Row],[start. č.]],'3. REGISTRACE'!B:F,4,0)=0,"-",VLOOKUP(Tabulka46[[#This Row],[start. č.]],'3. REGISTRACE'!B:F,4,0))))</f>
        <v>-</v>
      </c>
      <c r="G45" s="92" t="str">
        <f>IF(ISBLANK(Tabulka46[[#This Row],[start. č.]]),"-",IF(Tabulka46[[#This Row],[příjmení a jméno]]="start. č. nebylo registrováno!","-",IF(VLOOKUP(Tabulka46[[#This Row],[start. č.]],'3. REGISTRACE'!B:F,5,0)=0,"-",VLOOKUP(Tabulka46[[#This Row],[start. č.]],'3. REGISTRACE'!B:F,5,0))))</f>
        <v>-</v>
      </c>
      <c r="H45" s="80" t="str">
        <f>IF(OR(Tabulka46[[#This Row],[pořadí]]="DNF",Tabulka46[[#This Row],[pořadí]]=" "),"-",TIME(Tabulka46[[#This Row],[hod]],Tabulka46[[#This Row],[min]],Tabulka46[[#This Row],[sek]]))</f>
        <v>-</v>
      </c>
      <c r="I45" s="92" t="str">
        <f>IF(ISBLANK(Tabulka46[[#This Row],[start. č.]]),"-",IF(Tabulka46[[#This Row],[příjmení a jméno]]="start. č. nebylo registrováno!","-",IF(VLOOKUP(Tabulka46[[#This Row],[start. č.]],'3. REGISTRACE'!B:G,6,0)=0,"-",VLOOKUP(Tabulka46[[#This Row],[start. č.]],'3. REGISTRACE'!B:G,6,0))))</f>
        <v>-</v>
      </c>
      <c r="J45" s="70"/>
      <c r="K45" s="71"/>
      <c r="L45" s="72"/>
      <c r="M45" s="49" t="str">
        <f>IF(AND(ISBLANK(J45),ISBLANK(K45),ISBLANK(L45)),"-",IF(H45&gt;=MAX(H$40:H45),"ok","chyba!!!"))</f>
        <v>-</v>
      </c>
    </row>
    <row r="46" spans="2:14">
      <c r="B46" s="78" t="str">
        <f t="shared" si="1"/>
        <v xml:space="preserve"> </v>
      </c>
      <c r="C46" s="67"/>
      <c r="D46" s="91" t="str">
        <f>IF(ISBLANK(Tabulka46[[#This Row],[start. č.]]),"-",IF(ISERROR(VLOOKUP(Tabulka46[[#This Row],[start. č.]],'3. REGISTRACE'!B:F,2,0)),"start. č. nebylo registrováno!",VLOOKUP(Tabulka46[[#This Row],[start. č.]],'3. REGISTRACE'!B:F,2,0)))</f>
        <v>-</v>
      </c>
      <c r="E46" s="92" t="str">
        <f>IF(ISBLANK(Tabulka46[[#This Row],[start. č.]]),"-",IF(ISERROR(VLOOKUP(Tabulka46[[#This Row],[start. č.]],'3. REGISTRACE'!B:F,3,0)),"-",VLOOKUP(Tabulka46[[#This Row],[start. č.]],'3. REGISTRACE'!B:F,3,0)))</f>
        <v>-</v>
      </c>
      <c r="F46" s="93" t="str">
        <f>IF(ISBLANK(Tabulka46[[#This Row],[start. č.]]),"-",IF(Tabulka46[[#This Row],[příjmení a jméno]]="start. č. nebylo registrováno!","-",IF(VLOOKUP(Tabulka46[[#This Row],[start. č.]],'3. REGISTRACE'!B:F,4,0)=0,"-",VLOOKUP(Tabulka46[[#This Row],[start. č.]],'3. REGISTRACE'!B:F,4,0))))</f>
        <v>-</v>
      </c>
      <c r="G46" s="92" t="str">
        <f>IF(ISBLANK(Tabulka46[[#This Row],[start. č.]]),"-",IF(Tabulka46[[#This Row],[příjmení a jméno]]="start. č. nebylo registrováno!","-",IF(VLOOKUP(Tabulka46[[#This Row],[start. č.]],'3. REGISTRACE'!B:F,5,0)=0,"-",VLOOKUP(Tabulka46[[#This Row],[start. č.]],'3. REGISTRACE'!B:F,5,0))))</f>
        <v>-</v>
      </c>
      <c r="H46" s="80" t="str">
        <f>IF(OR(Tabulka46[[#This Row],[pořadí]]="DNF",Tabulka46[[#This Row],[pořadí]]=" "),"-",TIME(Tabulka46[[#This Row],[hod]],Tabulka46[[#This Row],[min]],Tabulka46[[#This Row],[sek]]))</f>
        <v>-</v>
      </c>
      <c r="I46" s="92" t="str">
        <f>IF(ISBLANK(Tabulka46[[#This Row],[start. č.]]),"-",IF(Tabulka46[[#This Row],[příjmení a jméno]]="start. č. nebylo registrováno!","-",IF(VLOOKUP(Tabulka46[[#This Row],[start. č.]],'3. REGISTRACE'!B:G,6,0)=0,"-",VLOOKUP(Tabulka46[[#This Row],[start. č.]],'3. REGISTRACE'!B:G,6,0))))</f>
        <v>-</v>
      </c>
      <c r="J46" s="70"/>
      <c r="K46" s="71"/>
      <c r="L46" s="72"/>
      <c r="M46" s="49" t="str">
        <f>IF(AND(ISBLANK(J46),ISBLANK(K46),ISBLANK(L46)),"-",IF(H46&gt;=MAX(H$40:H46),"ok","chyba!!!"))</f>
        <v>-</v>
      </c>
    </row>
    <row r="47" spans="2:14">
      <c r="B47" s="78" t="str">
        <f t="shared" si="1"/>
        <v xml:space="preserve"> </v>
      </c>
      <c r="C47" s="67"/>
      <c r="D47" s="91" t="str">
        <f>IF(ISBLANK(Tabulka46[[#This Row],[start. č.]]),"-",IF(ISERROR(VLOOKUP(Tabulka46[[#This Row],[start. č.]],'3. REGISTRACE'!B:F,2,0)),"start. č. nebylo registrováno!",VLOOKUP(Tabulka46[[#This Row],[start. č.]],'3. REGISTRACE'!B:F,2,0)))</f>
        <v>-</v>
      </c>
      <c r="E47" s="92" t="str">
        <f>IF(ISBLANK(Tabulka46[[#This Row],[start. č.]]),"-",IF(ISERROR(VLOOKUP(Tabulka46[[#This Row],[start. č.]],'3. REGISTRACE'!B:F,3,0)),"-",VLOOKUP(Tabulka46[[#This Row],[start. č.]],'3. REGISTRACE'!B:F,3,0)))</f>
        <v>-</v>
      </c>
      <c r="F47" s="93" t="str">
        <f>IF(ISBLANK(Tabulka46[[#This Row],[start. č.]]),"-",IF(Tabulka46[[#This Row],[příjmení a jméno]]="start. č. nebylo registrováno!","-",IF(VLOOKUP(Tabulka46[[#This Row],[start. č.]],'3. REGISTRACE'!B:F,4,0)=0,"-",VLOOKUP(Tabulka46[[#This Row],[start. č.]],'3. REGISTRACE'!B:F,4,0))))</f>
        <v>-</v>
      </c>
      <c r="G47" s="92" t="str">
        <f>IF(ISBLANK(Tabulka46[[#This Row],[start. č.]]),"-",IF(Tabulka46[[#This Row],[příjmení a jméno]]="start. č. nebylo registrováno!","-",IF(VLOOKUP(Tabulka46[[#This Row],[start. č.]],'3. REGISTRACE'!B:F,5,0)=0,"-",VLOOKUP(Tabulka46[[#This Row],[start. č.]],'3. REGISTRACE'!B:F,5,0))))</f>
        <v>-</v>
      </c>
      <c r="H47" s="80" t="str">
        <f>IF(OR(Tabulka46[[#This Row],[pořadí]]="DNF",Tabulka46[[#This Row],[pořadí]]=" "),"-",TIME(Tabulka46[[#This Row],[hod]],Tabulka46[[#This Row],[min]],Tabulka46[[#This Row],[sek]]))</f>
        <v>-</v>
      </c>
      <c r="I47" s="92" t="str">
        <f>IF(ISBLANK(Tabulka46[[#This Row],[start. č.]]),"-",IF(Tabulka46[[#This Row],[příjmení a jméno]]="start. č. nebylo registrováno!","-",IF(VLOOKUP(Tabulka46[[#This Row],[start. č.]],'3. REGISTRACE'!B:G,6,0)=0,"-",VLOOKUP(Tabulka46[[#This Row],[start. č.]],'3. REGISTRACE'!B:G,6,0))))</f>
        <v>-</v>
      </c>
      <c r="J47" s="70"/>
      <c r="K47" s="71"/>
      <c r="L47" s="72"/>
      <c r="M47" s="49" t="str">
        <f>IF(AND(ISBLANK(J47),ISBLANK(K47),ISBLANK(L47)),"-",IF(H47&gt;=MAX(H$40:H47),"ok","chyba!!!"))</f>
        <v>-</v>
      </c>
    </row>
    <row r="48" spans="2:14">
      <c r="B48" s="78" t="str">
        <f t="shared" si="1"/>
        <v xml:space="preserve"> </v>
      </c>
      <c r="C48" s="67"/>
      <c r="D48" s="91" t="str">
        <f>IF(ISBLANK(Tabulka46[[#This Row],[start. č.]]),"-",IF(ISERROR(VLOOKUP(Tabulka46[[#This Row],[start. č.]],'3. REGISTRACE'!B:F,2,0)),"start. č. nebylo registrováno!",VLOOKUP(Tabulka46[[#This Row],[start. č.]],'3. REGISTRACE'!B:F,2,0)))</f>
        <v>-</v>
      </c>
      <c r="E48" s="92" t="str">
        <f>IF(ISBLANK(Tabulka46[[#This Row],[start. č.]]),"-",IF(ISERROR(VLOOKUP(Tabulka46[[#This Row],[start. č.]],'3. REGISTRACE'!B:F,3,0)),"-",VLOOKUP(Tabulka46[[#This Row],[start. č.]],'3. REGISTRACE'!B:F,3,0)))</f>
        <v>-</v>
      </c>
      <c r="F48" s="93" t="str">
        <f>IF(ISBLANK(Tabulka46[[#This Row],[start. č.]]),"-",IF(Tabulka46[[#This Row],[příjmení a jméno]]="start. č. nebylo registrováno!","-",IF(VLOOKUP(Tabulka46[[#This Row],[start. č.]],'3. REGISTRACE'!B:F,4,0)=0,"-",VLOOKUP(Tabulka46[[#This Row],[start. č.]],'3. REGISTRACE'!B:F,4,0))))</f>
        <v>-</v>
      </c>
      <c r="G48" s="92" t="str">
        <f>IF(ISBLANK(Tabulka46[[#This Row],[start. č.]]),"-",IF(Tabulka46[[#This Row],[příjmení a jméno]]="start. č. nebylo registrováno!","-",IF(VLOOKUP(Tabulka46[[#This Row],[start. č.]],'3. REGISTRACE'!B:F,5,0)=0,"-",VLOOKUP(Tabulka46[[#This Row],[start. č.]],'3. REGISTRACE'!B:F,5,0))))</f>
        <v>-</v>
      </c>
      <c r="H48" s="80" t="str">
        <f>IF(OR(Tabulka46[[#This Row],[pořadí]]="DNF",Tabulka46[[#This Row],[pořadí]]=" "),"-",TIME(Tabulka46[[#This Row],[hod]],Tabulka46[[#This Row],[min]],Tabulka46[[#This Row],[sek]]))</f>
        <v>-</v>
      </c>
      <c r="I48" s="92" t="str">
        <f>IF(ISBLANK(Tabulka46[[#This Row],[start. č.]]),"-",IF(Tabulka46[[#This Row],[příjmení a jméno]]="start. č. nebylo registrováno!","-",IF(VLOOKUP(Tabulka46[[#This Row],[start. č.]],'3. REGISTRACE'!B:G,6,0)=0,"-",VLOOKUP(Tabulka46[[#This Row],[start. č.]],'3. REGISTRACE'!B:G,6,0))))</f>
        <v>-</v>
      </c>
      <c r="J48" s="70"/>
      <c r="K48" s="71"/>
      <c r="L48" s="72"/>
      <c r="M48" s="49" t="str">
        <f>IF(AND(ISBLANK(J48),ISBLANK(K48),ISBLANK(L48)),"-",IF(H48&gt;=MAX(H$40:H48),"ok","chyba!!!"))</f>
        <v>-</v>
      </c>
    </row>
    <row r="49" spans="2:13">
      <c r="B49" s="78" t="str">
        <f t="shared" si="1"/>
        <v xml:space="preserve"> </v>
      </c>
      <c r="C49" s="67"/>
      <c r="D49" s="91" t="str">
        <f>IF(ISBLANK(Tabulka46[[#This Row],[start. č.]]),"-",IF(ISERROR(VLOOKUP(Tabulka46[[#This Row],[start. č.]],'3. REGISTRACE'!B:F,2,0)),"start. č. nebylo registrováno!",VLOOKUP(Tabulka46[[#This Row],[start. č.]],'3. REGISTRACE'!B:F,2,0)))</f>
        <v>-</v>
      </c>
      <c r="E49" s="92" t="str">
        <f>IF(ISBLANK(Tabulka46[[#This Row],[start. č.]]),"-",IF(ISERROR(VLOOKUP(Tabulka46[[#This Row],[start. č.]],'3. REGISTRACE'!B:F,3,0)),"-",VLOOKUP(Tabulka46[[#This Row],[start. č.]],'3. REGISTRACE'!B:F,3,0)))</f>
        <v>-</v>
      </c>
      <c r="F49" s="93" t="str">
        <f>IF(ISBLANK(Tabulka46[[#This Row],[start. č.]]),"-",IF(Tabulka46[[#This Row],[příjmení a jméno]]="start. č. nebylo registrováno!","-",IF(VLOOKUP(Tabulka46[[#This Row],[start. č.]],'3. REGISTRACE'!B:F,4,0)=0,"-",VLOOKUP(Tabulka46[[#This Row],[start. č.]],'3. REGISTRACE'!B:F,4,0))))</f>
        <v>-</v>
      </c>
      <c r="G49" s="92" t="str">
        <f>IF(ISBLANK(Tabulka46[[#This Row],[start. č.]]),"-",IF(Tabulka46[[#This Row],[příjmení a jméno]]="start. č. nebylo registrováno!","-",IF(VLOOKUP(Tabulka46[[#This Row],[start. č.]],'3. REGISTRACE'!B:F,5,0)=0,"-",VLOOKUP(Tabulka46[[#This Row],[start. č.]],'3. REGISTRACE'!B:F,5,0))))</f>
        <v>-</v>
      </c>
      <c r="H49" s="80" t="str">
        <f>IF(OR(Tabulka46[[#This Row],[pořadí]]="DNF",Tabulka46[[#This Row],[pořadí]]=" "),"-",TIME(Tabulka46[[#This Row],[hod]],Tabulka46[[#This Row],[min]],Tabulka46[[#This Row],[sek]]))</f>
        <v>-</v>
      </c>
      <c r="I49" s="92" t="str">
        <f>IF(ISBLANK(Tabulka46[[#This Row],[start. č.]]),"-",IF(Tabulka46[[#This Row],[příjmení a jméno]]="start. č. nebylo registrováno!","-",IF(VLOOKUP(Tabulka46[[#This Row],[start. č.]],'3. REGISTRACE'!B:G,6,0)=0,"-",VLOOKUP(Tabulka46[[#This Row],[start. č.]],'3. REGISTRACE'!B:G,6,0))))</f>
        <v>-</v>
      </c>
      <c r="J49" s="70"/>
      <c r="K49" s="71"/>
      <c r="L49" s="72"/>
      <c r="M49" s="49" t="str">
        <f>IF(AND(ISBLANK(J49),ISBLANK(K49),ISBLANK(L49)),"-",IF(H49&gt;=MAX(H$40:H49),"ok","chyba!!!"))</f>
        <v>-</v>
      </c>
    </row>
    <row r="50" spans="2:13">
      <c r="B50" s="78" t="str">
        <f t="shared" si="1"/>
        <v xml:space="preserve"> </v>
      </c>
      <c r="C50" s="67"/>
      <c r="D50" s="91" t="str">
        <f>IF(ISBLANK(Tabulka46[[#This Row],[start. č.]]),"-",IF(ISERROR(VLOOKUP(Tabulka46[[#This Row],[start. č.]],'3. REGISTRACE'!B:F,2,0)),"start. č. nebylo registrováno!",VLOOKUP(Tabulka46[[#This Row],[start. č.]],'3. REGISTRACE'!B:F,2,0)))</f>
        <v>-</v>
      </c>
      <c r="E50" s="92" t="str">
        <f>IF(ISBLANK(Tabulka46[[#This Row],[start. č.]]),"-",IF(ISERROR(VLOOKUP(Tabulka46[[#This Row],[start. č.]],'3. REGISTRACE'!B:F,3,0)),"-",VLOOKUP(Tabulka46[[#This Row],[start. č.]],'3. REGISTRACE'!B:F,3,0)))</f>
        <v>-</v>
      </c>
      <c r="F50" s="93" t="str">
        <f>IF(ISBLANK(Tabulka46[[#This Row],[start. č.]]),"-",IF(Tabulka46[[#This Row],[příjmení a jméno]]="start. č. nebylo registrováno!","-",IF(VLOOKUP(Tabulka46[[#This Row],[start. č.]],'3. REGISTRACE'!B:F,4,0)=0,"-",VLOOKUP(Tabulka46[[#This Row],[start. č.]],'3. REGISTRACE'!B:F,4,0))))</f>
        <v>-</v>
      </c>
      <c r="G50" s="92" t="str">
        <f>IF(ISBLANK(Tabulka46[[#This Row],[start. č.]]),"-",IF(Tabulka46[[#This Row],[příjmení a jméno]]="start. č. nebylo registrováno!","-",IF(VLOOKUP(Tabulka46[[#This Row],[start. č.]],'3. REGISTRACE'!B:F,5,0)=0,"-",VLOOKUP(Tabulka46[[#This Row],[start. č.]],'3. REGISTRACE'!B:F,5,0))))</f>
        <v>-</v>
      </c>
      <c r="H50" s="80" t="str">
        <f>IF(OR(Tabulka46[[#This Row],[pořadí]]="DNF",Tabulka46[[#This Row],[pořadí]]=" "),"-",TIME(Tabulka46[[#This Row],[hod]],Tabulka46[[#This Row],[min]],Tabulka46[[#This Row],[sek]]))</f>
        <v>-</v>
      </c>
      <c r="I50" s="92" t="str">
        <f>IF(ISBLANK(Tabulka46[[#This Row],[start. č.]]),"-",IF(Tabulka46[[#This Row],[příjmení a jméno]]="start. č. nebylo registrováno!","-",IF(VLOOKUP(Tabulka46[[#This Row],[start. č.]],'3. REGISTRACE'!B:G,6,0)=0,"-",VLOOKUP(Tabulka46[[#This Row],[start. č.]],'3. REGISTRACE'!B:G,6,0))))</f>
        <v>-</v>
      </c>
      <c r="J50" s="70"/>
      <c r="K50" s="71"/>
      <c r="L50" s="72"/>
      <c r="M50" s="49" t="str">
        <f>IF(AND(ISBLANK(J50),ISBLANK(K50),ISBLANK(L50)),"-",IF(H50&gt;=MAX(H$40:H50),"ok","chyba!!!"))</f>
        <v>-</v>
      </c>
    </row>
    <row r="51" spans="2:13">
      <c r="B51" s="78" t="str">
        <f t="shared" si="1"/>
        <v xml:space="preserve"> </v>
      </c>
      <c r="C51" s="67"/>
      <c r="D51" s="91" t="str">
        <f>IF(ISBLANK(Tabulka46[[#This Row],[start. č.]]),"-",IF(ISERROR(VLOOKUP(Tabulka46[[#This Row],[start. č.]],'3. REGISTRACE'!B:F,2,0)),"start. č. nebylo registrováno!",VLOOKUP(Tabulka46[[#This Row],[start. č.]],'3. REGISTRACE'!B:F,2,0)))</f>
        <v>-</v>
      </c>
      <c r="E51" s="92" t="str">
        <f>IF(ISBLANK(Tabulka46[[#This Row],[start. č.]]),"-",IF(ISERROR(VLOOKUP(Tabulka46[[#This Row],[start. č.]],'3. REGISTRACE'!B:F,3,0)),"-",VLOOKUP(Tabulka46[[#This Row],[start. č.]],'3. REGISTRACE'!B:F,3,0)))</f>
        <v>-</v>
      </c>
      <c r="F51" s="93" t="str">
        <f>IF(ISBLANK(Tabulka46[[#This Row],[start. č.]]),"-",IF(Tabulka46[[#This Row],[příjmení a jméno]]="start. č. nebylo registrováno!","-",IF(VLOOKUP(Tabulka46[[#This Row],[start. č.]],'3. REGISTRACE'!B:F,4,0)=0,"-",VLOOKUP(Tabulka46[[#This Row],[start. č.]],'3. REGISTRACE'!B:F,4,0))))</f>
        <v>-</v>
      </c>
      <c r="G51" s="92" t="str">
        <f>IF(ISBLANK(Tabulka46[[#This Row],[start. č.]]),"-",IF(Tabulka46[[#This Row],[příjmení a jméno]]="start. č. nebylo registrováno!","-",IF(VLOOKUP(Tabulka46[[#This Row],[start. č.]],'3. REGISTRACE'!B:F,5,0)=0,"-",VLOOKUP(Tabulka46[[#This Row],[start. č.]],'3. REGISTRACE'!B:F,5,0))))</f>
        <v>-</v>
      </c>
      <c r="H51" s="80" t="str">
        <f>IF(OR(Tabulka46[[#This Row],[pořadí]]="DNF",Tabulka46[[#This Row],[pořadí]]=" "),"-",TIME(Tabulka46[[#This Row],[hod]],Tabulka46[[#This Row],[min]],Tabulka46[[#This Row],[sek]]))</f>
        <v>-</v>
      </c>
      <c r="I51" s="92" t="str">
        <f>IF(ISBLANK(Tabulka46[[#This Row],[start. č.]]),"-",IF(Tabulka46[[#This Row],[příjmení a jméno]]="start. č. nebylo registrováno!","-",IF(VLOOKUP(Tabulka46[[#This Row],[start. č.]],'3. REGISTRACE'!B:G,6,0)=0,"-",VLOOKUP(Tabulka46[[#This Row],[start. č.]],'3. REGISTRACE'!B:G,6,0))))</f>
        <v>-</v>
      </c>
      <c r="J51" s="70"/>
      <c r="K51" s="71"/>
      <c r="L51" s="72"/>
      <c r="M51" s="49" t="str">
        <f>IF(AND(ISBLANK(J51),ISBLANK(K51),ISBLANK(L51)),"-",IF(H51&gt;=MAX(H$40:H51),"ok","chyba!!!"))</f>
        <v>-</v>
      </c>
    </row>
    <row r="52" spans="2:13">
      <c r="B52" s="78" t="str">
        <f t="shared" si="1"/>
        <v xml:space="preserve"> </v>
      </c>
      <c r="C52" s="67"/>
      <c r="D52" s="91" t="str">
        <f>IF(ISBLANK(Tabulka46[[#This Row],[start. č.]]),"-",IF(ISERROR(VLOOKUP(Tabulka46[[#This Row],[start. č.]],'3. REGISTRACE'!B:F,2,0)),"start. č. nebylo registrováno!",VLOOKUP(Tabulka46[[#This Row],[start. č.]],'3. REGISTRACE'!B:F,2,0)))</f>
        <v>-</v>
      </c>
      <c r="E52" s="92" t="str">
        <f>IF(ISBLANK(Tabulka46[[#This Row],[start. č.]]),"-",IF(ISERROR(VLOOKUP(Tabulka46[[#This Row],[start. č.]],'3. REGISTRACE'!B:F,3,0)),"-",VLOOKUP(Tabulka46[[#This Row],[start. č.]],'3. REGISTRACE'!B:F,3,0)))</f>
        <v>-</v>
      </c>
      <c r="F52" s="93" t="str">
        <f>IF(ISBLANK(Tabulka46[[#This Row],[start. č.]]),"-",IF(Tabulka46[[#This Row],[příjmení a jméno]]="start. č. nebylo registrováno!","-",IF(VLOOKUP(Tabulka46[[#This Row],[start. č.]],'3. REGISTRACE'!B:F,4,0)=0,"-",VLOOKUP(Tabulka46[[#This Row],[start. č.]],'3. REGISTRACE'!B:F,4,0))))</f>
        <v>-</v>
      </c>
      <c r="G52" s="92" t="str">
        <f>IF(ISBLANK(Tabulka46[[#This Row],[start. č.]]),"-",IF(Tabulka46[[#This Row],[příjmení a jméno]]="start. č. nebylo registrováno!","-",IF(VLOOKUP(Tabulka46[[#This Row],[start. č.]],'3. REGISTRACE'!B:F,5,0)=0,"-",VLOOKUP(Tabulka46[[#This Row],[start. č.]],'3. REGISTRACE'!B:F,5,0))))</f>
        <v>-</v>
      </c>
      <c r="H52" s="80" t="str">
        <f>IF(OR(Tabulka46[[#This Row],[pořadí]]="DNF",Tabulka46[[#This Row],[pořadí]]=" "),"-",TIME(Tabulka46[[#This Row],[hod]],Tabulka46[[#This Row],[min]],Tabulka46[[#This Row],[sek]]))</f>
        <v>-</v>
      </c>
      <c r="I52" s="92" t="str">
        <f>IF(ISBLANK(Tabulka46[[#This Row],[start. č.]]),"-",IF(Tabulka46[[#This Row],[příjmení a jméno]]="start. č. nebylo registrováno!","-",IF(VLOOKUP(Tabulka46[[#This Row],[start. č.]],'3. REGISTRACE'!B:G,6,0)=0,"-",VLOOKUP(Tabulka46[[#This Row],[start. č.]],'3. REGISTRACE'!B:G,6,0))))</f>
        <v>-</v>
      </c>
      <c r="J52" s="70"/>
      <c r="K52" s="71"/>
      <c r="L52" s="72"/>
      <c r="M52" s="49" t="str">
        <f>IF(AND(ISBLANK(J52),ISBLANK(K52),ISBLANK(L52)),"-",IF(H52&gt;=MAX(H$40:H52),"ok","chyba!!!"))</f>
        <v>-</v>
      </c>
    </row>
    <row r="53" spans="2:13">
      <c r="B53" s="78" t="str">
        <f t="shared" si="1"/>
        <v xml:space="preserve"> </v>
      </c>
      <c r="C53" s="67"/>
      <c r="D53" s="91" t="str">
        <f>IF(ISBLANK(Tabulka46[[#This Row],[start. č.]]),"-",IF(ISERROR(VLOOKUP(Tabulka46[[#This Row],[start. č.]],'3. REGISTRACE'!B:F,2,0)),"start. č. nebylo registrováno!",VLOOKUP(Tabulka46[[#This Row],[start. č.]],'3. REGISTRACE'!B:F,2,0)))</f>
        <v>-</v>
      </c>
      <c r="E53" s="92" t="str">
        <f>IF(ISBLANK(Tabulka46[[#This Row],[start. č.]]),"-",IF(ISERROR(VLOOKUP(Tabulka46[[#This Row],[start. č.]],'3. REGISTRACE'!B:F,3,0)),"-",VLOOKUP(Tabulka46[[#This Row],[start. č.]],'3. REGISTRACE'!B:F,3,0)))</f>
        <v>-</v>
      </c>
      <c r="F53" s="93" t="str">
        <f>IF(ISBLANK(Tabulka46[[#This Row],[start. č.]]),"-",IF(Tabulka46[[#This Row],[příjmení a jméno]]="start. č. nebylo registrováno!","-",IF(VLOOKUP(Tabulka46[[#This Row],[start. č.]],'3. REGISTRACE'!B:F,4,0)=0,"-",VLOOKUP(Tabulka46[[#This Row],[start. č.]],'3. REGISTRACE'!B:F,4,0))))</f>
        <v>-</v>
      </c>
      <c r="G53" s="92" t="str">
        <f>IF(ISBLANK(Tabulka46[[#This Row],[start. č.]]),"-",IF(Tabulka46[[#This Row],[příjmení a jméno]]="start. č. nebylo registrováno!","-",IF(VLOOKUP(Tabulka46[[#This Row],[start. č.]],'3. REGISTRACE'!B:F,5,0)=0,"-",VLOOKUP(Tabulka46[[#This Row],[start. č.]],'3. REGISTRACE'!B:F,5,0))))</f>
        <v>-</v>
      </c>
      <c r="H53" s="80" t="str">
        <f>IF(OR(Tabulka46[[#This Row],[pořadí]]="DNF",Tabulka46[[#This Row],[pořadí]]=" "),"-",TIME(Tabulka46[[#This Row],[hod]],Tabulka46[[#This Row],[min]],Tabulka46[[#This Row],[sek]]))</f>
        <v>-</v>
      </c>
      <c r="I53" s="92" t="str">
        <f>IF(ISBLANK(Tabulka46[[#This Row],[start. č.]]),"-",IF(Tabulka46[[#This Row],[příjmení a jméno]]="start. č. nebylo registrováno!","-",IF(VLOOKUP(Tabulka46[[#This Row],[start. č.]],'3. REGISTRACE'!B:G,6,0)=0,"-",VLOOKUP(Tabulka46[[#This Row],[start. č.]],'3. REGISTRACE'!B:G,6,0))))</f>
        <v>-</v>
      </c>
      <c r="J53" s="70"/>
      <c r="K53" s="71"/>
      <c r="L53" s="72"/>
      <c r="M53" s="49" t="str">
        <f>IF(AND(ISBLANK(J53),ISBLANK(K53),ISBLANK(L53)),"-",IF(H53&gt;=MAX(H$40:H53),"ok","chyba!!!"))</f>
        <v>-</v>
      </c>
    </row>
    <row r="54" spans="2:13">
      <c r="B54" s="78" t="str">
        <f t="shared" si="1"/>
        <v xml:space="preserve"> </v>
      </c>
      <c r="C54" s="67"/>
      <c r="D54" s="91" t="str">
        <f>IF(ISBLANK(Tabulka46[[#This Row],[start. č.]]),"-",IF(ISERROR(VLOOKUP(Tabulka46[[#This Row],[start. č.]],'3. REGISTRACE'!B:F,2,0)),"start. č. nebylo registrováno!",VLOOKUP(Tabulka46[[#This Row],[start. č.]],'3. REGISTRACE'!B:F,2,0)))</f>
        <v>-</v>
      </c>
      <c r="E54" s="92" t="str">
        <f>IF(ISBLANK(Tabulka46[[#This Row],[start. č.]]),"-",IF(ISERROR(VLOOKUP(Tabulka46[[#This Row],[start. č.]],'3. REGISTRACE'!B:F,3,0)),"-",VLOOKUP(Tabulka46[[#This Row],[start. č.]],'3. REGISTRACE'!B:F,3,0)))</f>
        <v>-</v>
      </c>
      <c r="F54" s="93" t="str">
        <f>IF(ISBLANK(Tabulka46[[#This Row],[start. č.]]),"-",IF(Tabulka46[[#This Row],[příjmení a jméno]]="start. č. nebylo registrováno!","-",IF(VLOOKUP(Tabulka46[[#This Row],[start. č.]],'3. REGISTRACE'!B:F,4,0)=0,"-",VLOOKUP(Tabulka46[[#This Row],[start. č.]],'3. REGISTRACE'!B:F,4,0))))</f>
        <v>-</v>
      </c>
      <c r="G54" s="92" t="str">
        <f>IF(ISBLANK(Tabulka46[[#This Row],[start. č.]]),"-",IF(Tabulka46[[#This Row],[příjmení a jméno]]="start. č. nebylo registrováno!","-",IF(VLOOKUP(Tabulka46[[#This Row],[start. č.]],'3. REGISTRACE'!B:F,5,0)=0,"-",VLOOKUP(Tabulka46[[#This Row],[start. č.]],'3. REGISTRACE'!B:F,5,0))))</f>
        <v>-</v>
      </c>
      <c r="H54" s="80" t="str">
        <f>IF(OR(Tabulka46[[#This Row],[pořadí]]="DNF",Tabulka46[[#This Row],[pořadí]]=" "),"-",TIME(Tabulka46[[#This Row],[hod]],Tabulka46[[#This Row],[min]],Tabulka46[[#This Row],[sek]]))</f>
        <v>-</v>
      </c>
      <c r="I54" s="92" t="str">
        <f>IF(ISBLANK(Tabulka46[[#This Row],[start. č.]]),"-",IF(Tabulka46[[#This Row],[příjmení a jméno]]="start. č. nebylo registrováno!","-",IF(VLOOKUP(Tabulka46[[#This Row],[start. č.]],'3. REGISTRACE'!B:G,6,0)=0,"-",VLOOKUP(Tabulka46[[#This Row],[start. č.]],'3. REGISTRACE'!B:G,6,0))))</f>
        <v>-</v>
      </c>
      <c r="J54" s="70"/>
      <c r="K54" s="71"/>
      <c r="L54" s="72"/>
      <c r="M54" s="49" t="str">
        <f>IF(AND(ISBLANK(J54),ISBLANK(K54),ISBLANK(L54)),"-",IF(H54&gt;=MAX(H$40:H54),"ok","chyba!!!"))</f>
        <v>-</v>
      </c>
    </row>
    <row r="55" spans="2:13">
      <c r="B55" s="78" t="str">
        <f t="shared" si="1"/>
        <v xml:space="preserve"> </v>
      </c>
      <c r="C55" s="67"/>
      <c r="D55" s="91" t="str">
        <f>IF(ISBLANK(Tabulka46[[#This Row],[start. č.]]),"-",IF(ISERROR(VLOOKUP(Tabulka46[[#This Row],[start. č.]],'3. REGISTRACE'!B:F,2,0)),"start. č. nebylo registrováno!",VLOOKUP(Tabulka46[[#This Row],[start. č.]],'3. REGISTRACE'!B:F,2,0)))</f>
        <v>-</v>
      </c>
      <c r="E55" s="92" t="str">
        <f>IF(ISBLANK(Tabulka46[[#This Row],[start. č.]]),"-",IF(ISERROR(VLOOKUP(Tabulka46[[#This Row],[start. č.]],'3. REGISTRACE'!B:F,3,0)),"-",VLOOKUP(Tabulka46[[#This Row],[start. č.]],'3. REGISTRACE'!B:F,3,0)))</f>
        <v>-</v>
      </c>
      <c r="F55" s="93" t="str">
        <f>IF(ISBLANK(Tabulka46[[#This Row],[start. č.]]),"-",IF(Tabulka46[[#This Row],[příjmení a jméno]]="start. č. nebylo registrováno!","-",IF(VLOOKUP(Tabulka46[[#This Row],[start. č.]],'3. REGISTRACE'!B:F,4,0)=0,"-",VLOOKUP(Tabulka46[[#This Row],[start. č.]],'3. REGISTRACE'!B:F,4,0))))</f>
        <v>-</v>
      </c>
      <c r="G55" s="92" t="str">
        <f>IF(ISBLANK(Tabulka46[[#This Row],[start. č.]]),"-",IF(Tabulka46[[#This Row],[příjmení a jméno]]="start. č. nebylo registrováno!","-",IF(VLOOKUP(Tabulka46[[#This Row],[start. č.]],'3. REGISTRACE'!B:F,5,0)=0,"-",VLOOKUP(Tabulka46[[#This Row],[start. č.]],'3. REGISTRACE'!B:F,5,0))))</f>
        <v>-</v>
      </c>
      <c r="H55" s="80" t="str">
        <f>IF(OR(Tabulka46[[#This Row],[pořadí]]="DNF",Tabulka46[[#This Row],[pořadí]]=" "),"-",TIME(Tabulka46[[#This Row],[hod]],Tabulka46[[#This Row],[min]],Tabulka46[[#This Row],[sek]]))</f>
        <v>-</v>
      </c>
      <c r="I55" s="92" t="str">
        <f>IF(ISBLANK(Tabulka46[[#This Row],[start. č.]]),"-",IF(Tabulka46[[#This Row],[příjmení a jméno]]="start. č. nebylo registrováno!","-",IF(VLOOKUP(Tabulka46[[#This Row],[start. č.]],'3. REGISTRACE'!B:G,6,0)=0,"-",VLOOKUP(Tabulka46[[#This Row],[start. č.]],'3. REGISTRACE'!B:G,6,0))))</f>
        <v>-</v>
      </c>
      <c r="J55" s="70"/>
      <c r="K55" s="71"/>
      <c r="L55" s="72"/>
      <c r="M55" s="49" t="str">
        <f>IF(AND(ISBLANK(J55),ISBLANK(K55),ISBLANK(L55)),"-",IF(H55&gt;=MAX(H$40:H55),"ok","chyba!!!"))</f>
        <v>-</v>
      </c>
    </row>
    <row r="56" spans="2:13">
      <c r="B56" s="78" t="str">
        <f t="shared" si="1"/>
        <v xml:space="preserve"> </v>
      </c>
      <c r="C56" s="67"/>
      <c r="D56" s="91" t="str">
        <f>IF(ISBLANK(Tabulka46[[#This Row],[start. č.]]),"-",IF(ISERROR(VLOOKUP(Tabulka46[[#This Row],[start. č.]],'3. REGISTRACE'!B:F,2,0)),"start. č. nebylo registrováno!",VLOOKUP(Tabulka46[[#This Row],[start. č.]],'3. REGISTRACE'!B:F,2,0)))</f>
        <v>-</v>
      </c>
      <c r="E56" s="92" t="str">
        <f>IF(ISBLANK(Tabulka46[[#This Row],[start. č.]]),"-",IF(ISERROR(VLOOKUP(Tabulka46[[#This Row],[start. č.]],'3. REGISTRACE'!B:F,3,0)),"-",VLOOKUP(Tabulka46[[#This Row],[start. č.]],'3. REGISTRACE'!B:F,3,0)))</f>
        <v>-</v>
      </c>
      <c r="F56" s="93" t="str">
        <f>IF(ISBLANK(Tabulka46[[#This Row],[start. č.]]),"-",IF(Tabulka46[[#This Row],[příjmení a jméno]]="start. č. nebylo registrováno!","-",IF(VLOOKUP(Tabulka46[[#This Row],[start. č.]],'3. REGISTRACE'!B:F,4,0)=0,"-",VLOOKUP(Tabulka46[[#This Row],[start. č.]],'3. REGISTRACE'!B:F,4,0))))</f>
        <v>-</v>
      </c>
      <c r="G56" s="92" t="str">
        <f>IF(ISBLANK(Tabulka46[[#This Row],[start. č.]]),"-",IF(Tabulka46[[#This Row],[příjmení a jméno]]="start. č. nebylo registrováno!","-",IF(VLOOKUP(Tabulka46[[#This Row],[start. č.]],'3. REGISTRACE'!B:F,5,0)=0,"-",VLOOKUP(Tabulka46[[#This Row],[start. č.]],'3. REGISTRACE'!B:F,5,0))))</f>
        <v>-</v>
      </c>
      <c r="H56" s="80" t="str">
        <f>IF(OR(Tabulka46[[#This Row],[pořadí]]="DNF",Tabulka46[[#This Row],[pořadí]]=" "),"-",TIME(Tabulka46[[#This Row],[hod]],Tabulka46[[#This Row],[min]],Tabulka46[[#This Row],[sek]]))</f>
        <v>-</v>
      </c>
      <c r="I56" s="92" t="str">
        <f>IF(ISBLANK(Tabulka46[[#This Row],[start. č.]]),"-",IF(Tabulka46[[#This Row],[příjmení a jméno]]="start. č. nebylo registrováno!","-",IF(VLOOKUP(Tabulka46[[#This Row],[start. č.]],'3. REGISTRACE'!B:G,6,0)=0,"-",VLOOKUP(Tabulka46[[#This Row],[start. č.]],'3. REGISTRACE'!B:G,6,0))))</f>
        <v>-</v>
      </c>
      <c r="J56" s="70"/>
      <c r="K56" s="71"/>
      <c r="L56" s="72"/>
      <c r="M56" s="49" t="str">
        <f>IF(AND(ISBLANK(J56),ISBLANK(K56),ISBLANK(L56)),"-",IF(H56&gt;=MAX(H$40:H56),"ok","chyba!!!"))</f>
        <v>-</v>
      </c>
    </row>
    <row r="57" spans="2:13">
      <c r="B57" s="78" t="str">
        <f t="shared" si="1"/>
        <v xml:space="preserve"> </v>
      </c>
      <c r="C57" s="67"/>
      <c r="D57" s="91" t="str">
        <f>IF(ISBLANK(Tabulka46[[#This Row],[start. č.]]),"-",IF(ISERROR(VLOOKUP(Tabulka46[[#This Row],[start. č.]],'3. REGISTRACE'!B:F,2,0)),"start. č. nebylo registrováno!",VLOOKUP(Tabulka46[[#This Row],[start. č.]],'3. REGISTRACE'!B:F,2,0)))</f>
        <v>-</v>
      </c>
      <c r="E57" s="92" t="str">
        <f>IF(ISBLANK(Tabulka46[[#This Row],[start. č.]]),"-",IF(ISERROR(VLOOKUP(Tabulka46[[#This Row],[start. č.]],'3. REGISTRACE'!B:F,3,0)),"-",VLOOKUP(Tabulka46[[#This Row],[start. č.]],'3. REGISTRACE'!B:F,3,0)))</f>
        <v>-</v>
      </c>
      <c r="F57" s="93" t="str">
        <f>IF(ISBLANK(Tabulka46[[#This Row],[start. č.]]),"-",IF(Tabulka46[[#This Row],[příjmení a jméno]]="start. č. nebylo registrováno!","-",IF(VLOOKUP(Tabulka46[[#This Row],[start. č.]],'3. REGISTRACE'!B:F,4,0)=0,"-",VLOOKUP(Tabulka46[[#This Row],[start. č.]],'3. REGISTRACE'!B:F,4,0))))</f>
        <v>-</v>
      </c>
      <c r="G57" s="92" t="str">
        <f>IF(ISBLANK(Tabulka46[[#This Row],[start. č.]]),"-",IF(Tabulka46[[#This Row],[příjmení a jméno]]="start. č. nebylo registrováno!","-",IF(VLOOKUP(Tabulka46[[#This Row],[start. č.]],'3. REGISTRACE'!B:F,5,0)=0,"-",VLOOKUP(Tabulka46[[#This Row],[start. č.]],'3. REGISTRACE'!B:F,5,0))))</f>
        <v>-</v>
      </c>
      <c r="H57" s="80" t="str">
        <f>IF(OR(Tabulka46[[#This Row],[pořadí]]="DNF",Tabulka46[[#This Row],[pořadí]]=" "),"-",TIME(Tabulka46[[#This Row],[hod]],Tabulka46[[#This Row],[min]],Tabulka46[[#This Row],[sek]]))</f>
        <v>-</v>
      </c>
      <c r="I57" s="92" t="str">
        <f>IF(ISBLANK(Tabulka46[[#This Row],[start. č.]]),"-",IF(Tabulka46[[#This Row],[příjmení a jméno]]="start. č. nebylo registrováno!","-",IF(VLOOKUP(Tabulka46[[#This Row],[start. č.]],'3. REGISTRACE'!B:G,6,0)=0,"-",VLOOKUP(Tabulka46[[#This Row],[start. č.]],'3. REGISTRACE'!B:G,6,0))))</f>
        <v>-</v>
      </c>
      <c r="J57" s="70"/>
      <c r="K57" s="71"/>
      <c r="L57" s="72"/>
      <c r="M57" s="49" t="str">
        <f>IF(AND(ISBLANK(J57),ISBLANK(K57),ISBLANK(L57)),"-",IF(H57&gt;=MAX(H$40:H57),"ok","chyba!!!"))</f>
        <v>-</v>
      </c>
    </row>
    <row r="58" spans="2:13">
      <c r="B58" s="78" t="str">
        <f t="shared" si="1"/>
        <v xml:space="preserve"> </v>
      </c>
      <c r="C58" s="67"/>
      <c r="D58" s="91" t="str">
        <f>IF(ISBLANK(Tabulka46[[#This Row],[start. č.]]),"-",IF(ISERROR(VLOOKUP(Tabulka46[[#This Row],[start. č.]],'3. REGISTRACE'!B:F,2,0)),"start. č. nebylo registrováno!",VLOOKUP(Tabulka46[[#This Row],[start. č.]],'3. REGISTRACE'!B:F,2,0)))</f>
        <v>-</v>
      </c>
      <c r="E58" s="92" t="str">
        <f>IF(ISBLANK(Tabulka46[[#This Row],[start. č.]]),"-",IF(ISERROR(VLOOKUP(Tabulka46[[#This Row],[start. č.]],'3. REGISTRACE'!B:F,3,0)),"-",VLOOKUP(Tabulka46[[#This Row],[start. č.]],'3. REGISTRACE'!B:F,3,0)))</f>
        <v>-</v>
      </c>
      <c r="F58" s="93" t="str">
        <f>IF(ISBLANK(Tabulka46[[#This Row],[start. č.]]),"-",IF(Tabulka46[[#This Row],[příjmení a jméno]]="start. č. nebylo registrováno!","-",IF(VLOOKUP(Tabulka46[[#This Row],[start. č.]],'3. REGISTRACE'!B:F,4,0)=0,"-",VLOOKUP(Tabulka46[[#This Row],[start. č.]],'3. REGISTRACE'!B:F,4,0))))</f>
        <v>-</v>
      </c>
      <c r="G58" s="92" t="str">
        <f>IF(ISBLANK(Tabulka46[[#This Row],[start. č.]]),"-",IF(Tabulka46[[#This Row],[příjmení a jméno]]="start. č. nebylo registrováno!","-",IF(VLOOKUP(Tabulka46[[#This Row],[start. č.]],'3. REGISTRACE'!B:F,5,0)=0,"-",VLOOKUP(Tabulka46[[#This Row],[start. č.]],'3. REGISTRACE'!B:F,5,0))))</f>
        <v>-</v>
      </c>
      <c r="H58" s="80" t="str">
        <f>IF(OR(Tabulka46[[#This Row],[pořadí]]="DNF",Tabulka46[[#This Row],[pořadí]]=" "),"-",TIME(Tabulka46[[#This Row],[hod]],Tabulka46[[#This Row],[min]],Tabulka46[[#This Row],[sek]]))</f>
        <v>-</v>
      </c>
      <c r="I58" s="92" t="str">
        <f>IF(ISBLANK(Tabulka46[[#This Row],[start. č.]]),"-",IF(Tabulka46[[#This Row],[příjmení a jméno]]="start. č. nebylo registrováno!","-",IF(VLOOKUP(Tabulka46[[#This Row],[start. č.]],'3. REGISTRACE'!B:G,6,0)=0,"-",VLOOKUP(Tabulka46[[#This Row],[start. č.]],'3. REGISTRACE'!B:G,6,0))))</f>
        <v>-</v>
      </c>
      <c r="J58" s="70"/>
      <c r="K58" s="71"/>
      <c r="L58" s="72"/>
      <c r="M58" s="49" t="str">
        <f>IF(AND(ISBLANK(J58),ISBLANK(K58),ISBLANK(L58)),"-",IF(H58&gt;=MAX(H$40:H58),"ok","chyba!!!"))</f>
        <v>-</v>
      </c>
    </row>
    <row r="59" spans="2:13">
      <c r="B59" s="78" t="str">
        <f t="shared" si="1"/>
        <v xml:space="preserve"> </v>
      </c>
      <c r="C59" s="67"/>
      <c r="D59" s="91" t="str">
        <f>IF(ISBLANK(Tabulka46[[#This Row],[start. č.]]),"-",IF(ISERROR(VLOOKUP(Tabulka46[[#This Row],[start. č.]],'3. REGISTRACE'!B:F,2,0)),"start. č. nebylo registrováno!",VLOOKUP(Tabulka46[[#This Row],[start. č.]],'3. REGISTRACE'!B:F,2,0)))</f>
        <v>-</v>
      </c>
      <c r="E59" s="92" t="str">
        <f>IF(ISBLANK(Tabulka46[[#This Row],[start. č.]]),"-",IF(ISERROR(VLOOKUP(Tabulka46[[#This Row],[start. č.]],'3. REGISTRACE'!B:F,3,0)),"-",VLOOKUP(Tabulka46[[#This Row],[start. č.]],'3. REGISTRACE'!B:F,3,0)))</f>
        <v>-</v>
      </c>
      <c r="F59" s="93" t="str">
        <f>IF(ISBLANK(Tabulka46[[#This Row],[start. č.]]),"-",IF(Tabulka46[[#This Row],[příjmení a jméno]]="start. č. nebylo registrováno!","-",IF(VLOOKUP(Tabulka46[[#This Row],[start. č.]],'3. REGISTRACE'!B:F,4,0)=0,"-",VLOOKUP(Tabulka46[[#This Row],[start. č.]],'3. REGISTRACE'!B:F,4,0))))</f>
        <v>-</v>
      </c>
      <c r="G59" s="92" t="str">
        <f>IF(ISBLANK(Tabulka46[[#This Row],[start. č.]]),"-",IF(Tabulka46[[#This Row],[příjmení a jméno]]="start. č. nebylo registrováno!","-",IF(VLOOKUP(Tabulka46[[#This Row],[start. č.]],'3. REGISTRACE'!B:F,5,0)=0,"-",VLOOKUP(Tabulka46[[#This Row],[start. č.]],'3. REGISTRACE'!B:F,5,0))))</f>
        <v>-</v>
      </c>
      <c r="H59" s="80" t="str">
        <f>IF(OR(Tabulka46[[#This Row],[pořadí]]="DNF",Tabulka46[[#This Row],[pořadí]]=" "),"-",TIME(Tabulka46[[#This Row],[hod]],Tabulka46[[#This Row],[min]],Tabulka46[[#This Row],[sek]]))</f>
        <v>-</v>
      </c>
      <c r="I59" s="92" t="str">
        <f>IF(ISBLANK(Tabulka46[[#This Row],[start. č.]]),"-",IF(Tabulka46[[#This Row],[příjmení a jméno]]="start. č. nebylo registrováno!","-",IF(VLOOKUP(Tabulka46[[#This Row],[start. č.]],'3. REGISTRACE'!B:G,6,0)=0,"-",VLOOKUP(Tabulka46[[#This Row],[start. č.]],'3. REGISTRACE'!B:G,6,0))))</f>
        <v>-</v>
      </c>
      <c r="J59" s="70"/>
      <c r="K59" s="71"/>
      <c r="L59" s="72"/>
      <c r="M59" s="49" t="str">
        <f>IF(AND(ISBLANK(J59),ISBLANK(K59),ISBLANK(L59)),"-",IF(H59&gt;=MAX(H$40:H59),"ok","chyba!!!"))</f>
        <v>-</v>
      </c>
    </row>
    <row r="60" spans="2:13">
      <c r="B60" s="78" t="str">
        <f t="shared" si="1"/>
        <v xml:space="preserve"> </v>
      </c>
      <c r="C60" s="67"/>
      <c r="D60" s="91" t="str">
        <f>IF(ISBLANK(Tabulka46[[#This Row],[start. č.]]),"-",IF(ISERROR(VLOOKUP(Tabulka46[[#This Row],[start. č.]],'3. REGISTRACE'!B:F,2,0)),"start. č. nebylo registrováno!",VLOOKUP(Tabulka46[[#This Row],[start. č.]],'3. REGISTRACE'!B:F,2,0)))</f>
        <v>-</v>
      </c>
      <c r="E60" s="92" t="str">
        <f>IF(ISBLANK(Tabulka46[[#This Row],[start. č.]]),"-",IF(ISERROR(VLOOKUP(Tabulka46[[#This Row],[start. č.]],'3. REGISTRACE'!B:F,3,0)),"-",VLOOKUP(Tabulka46[[#This Row],[start. č.]],'3. REGISTRACE'!B:F,3,0)))</f>
        <v>-</v>
      </c>
      <c r="F60" s="93" t="str">
        <f>IF(ISBLANK(Tabulka46[[#This Row],[start. č.]]),"-",IF(Tabulka46[[#This Row],[příjmení a jméno]]="start. č. nebylo registrováno!","-",IF(VLOOKUP(Tabulka46[[#This Row],[start. č.]],'3. REGISTRACE'!B:F,4,0)=0,"-",VLOOKUP(Tabulka46[[#This Row],[start. č.]],'3. REGISTRACE'!B:F,4,0))))</f>
        <v>-</v>
      </c>
      <c r="G60" s="92" t="str">
        <f>IF(ISBLANK(Tabulka46[[#This Row],[start. č.]]),"-",IF(Tabulka46[[#This Row],[příjmení a jméno]]="start. č. nebylo registrováno!","-",IF(VLOOKUP(Tabulka46[[#This Row],[start. č.]],'3. REGISTRACE'!B:F,5,0)=0,"-",VLOOKUP(Tabulka46[[#This Row],[start. č.]],'3. REGISTRACE'!B:F,5,0))))</f>
        <v>-</v>
      </c>
      <c r="H60" s="80" t="str">
        <f>IF(OR(Tabulka46[[#This Row],[pořadí]]="DNF",Tabulka46[[#This Row],[pořadí]]=" "),"-",TIME(Tabulka46[[#This Row],[hod]],Tabulka46[[#This Row],[min]],Tabulka46[[#This Row],[sek]]))</f>
        <v>-</v>
      </c>
      <c r="I60" s="92" t="str">
        <f>IF(ISBLANK(Tabulka46[[#This Row],[start. č.]]),"-",IF(Tabulka46[[#This Row],[příjmení a jméno]]="start. č. nebylo registrováno!","-",IF(VLOOKUP(Tabulka46[[#This Row],[start. č.]],'3. REGISTRACE'!B:G,6,0)=0,"-",VLOOKUP(Tabulka46[[#This Row],[start. č.]],'3. REGISTRACE'!B:G,6,0))))</f>
        <v>-</v>
      </c>
      <c r="J60" s="70"/>
      <c r="K60" s="71"/>
      <c r="L60" s="72"/>
      <c r="M60" s="49" t="str">
        <f>IF(AND(ISBLANK(J60),ISBLANK(K60),ISBLANK(L60)),"-",IF(H60&gt;=MAX(H$40:H60),"ok","chyba!!!"))</f>
        <v>-</v>
      </c>
    </row>
    <row r="61" spans="2:13">
      <c r="B61" s="78" t="str">
        <f t="shared" si="1"/>
        <v xml:space="preserve"> </v>
      </c>
      <c r="C61" s="67"/>
      <c r="D61" s="91" t="str">
        <f>IF(ISBLANK(Tabulka46[[#This Row],[start. č.]]),"-",IF(ISERROR(VLOOKUP(Tabulka46[[#This Row],[start. č.]],'3. REGISTRACE'!B:F,2,0)),"start. č. nebylo registrováno!",VLOOKUP(Tabulka46[[#This Row],[start. č.]],'3. REGISTRACE'!B:F,2,0)))</f>
        <v>-</v>
      </c>
      <c r="E61" s="92" t="str">
        <f>IF(ISBLANK(Tabulka46[[#This Row],[start. č.]]),"-",IF(ISERROR(VLOOKUP(Tabulka46[[#This Row],[start. č.]],'3. REGISTRACE'!B:F,3,0)),"-",VLOOKUP(Tabulka46[[#This Row],[start. č.]],'3. REGISTRACE'!B:F,3,0)))</f>
        <v>-</v>
      </c>
      <c r="F61" s="93" t="str">
        <f>IF(ISBLANK(Tabulka46[[#This Row],[start. č.]]),"-",IF(Tabulka46[[#This Row],[příjmení a jméno]]="start. č. nebylo registrováno!","-",IF(VLOOKUP(Tabulka46[[#This Row],[start. č.]],'3. REGISTRACE'!B:F,4,0)=0,"-",VLOOKUP(Tabulka46[[#This Row],[start. č.]],'3. REGISTRACE'!B:F,4,0))))</f>
        <v>-</v>
      </c>
      <c r="G61" s="92" t="str">
        <f>IF(ISBLANK(Tabulka46[[#This Row],[start. č.]]),"-",IF(Tabulka46[[#This Row],[příjmení a jméno]]="start. č. nebylo registrováno!","-",IF(VLOOKUP(Tabulka46[[#This Row],[start. č.]],'3. REGISTRACE'!B:F,5,0)=0,"-",VLOOKUP(Tabulka46[[#This Row],[start. č.]],'3. REGISTRACE'!B:F,5,0))))</f>
        <v>-</v>
      </c>
      <c r="H61" s="80" t="str">
        <f>IF(OR(Tabulka46[[#This Row],[pořadí]]="DNF",Tabulka46[[#This Row],[pořadí]]=" "),"-",TIME(Tabulka46[[#This Row],[hod]],Tabulka46[[#This Row],[min]],Tabulka46[[#This Row],[sek]]))</f>
        <v>-</v>
      </c>
      <c r="I61" s="92" t="str">
        <f>IF(ISBLANK(Tabulka46[[#This Row],[start. č.]]),"-",IF(Tabulka46[[#This Row],[příjmení a jméno]]="start. č. nebylo registrováno!","-",IF(VLOOKUP(Tabulka46[[#This Row],[start. č.]],'3. REGISTRACE'!B:G,6,0)=0,"-",VLOOKUP(Tabulka46[[#This Row],[start. č.]],'3. REGISTRACE'!B:G,6,0))))</f>
        <v>-</v>
      </c>
      <c r="J61" s="70"/>
      <c r="K61" s="71"/>
      <c r="L61" s="72"/>
      <c r="M61" s="49" t="str">
        <f>IF(AND(ISBLANK(J61),ISBLANK(K61),ISBLANK(L61)),"-",IF(H61&gt;=MAX(H$40:H61),"ok","chyba!!!"))</f>
        <v>-</v>
      </c>
    </row>
    <row r="62" spans="2:13">
      <c r="B62" s="78" t="str">
        <f t="shared" si="1"/>
        <v xml:space="preserve"> </v>
      </c>
      <c r="C62" s="67"/>
      <c r="D62" s="91" t="str">
        <f>IF(ISBLANK(Tabulka46[[#This Row],[start. č.]]),"-",IF(ISERROR(VLOOKUP(Tabulka46[[#This Row],[start. č.]],'3. REGISTRACE'!B:F,2,0)),"start. č. nebylo registrováno!",VLOOKUP(Tabulka46[[#This Row],[start. č.]],'3. REGISTRACE'!B:F,2,0)))</f>
        <v>-</v>
      </c>
      <c r="E62" s="92" t="str">
        <f>IF(ISBLANK(Tabulka46[[#This Row],[start. č.]]),"-",IF(ISERROR(VLOOKUP(Tabulka46[[#This Row],[start. č.]],'3. REGISTRACE'!B:F,3,0)),"-",VLOOKUP(Tabulka46[[#This Row],[start. č.]],'3. REGISTRACE'!B:F,3,0)))</f>
        <v>-</v>
      </c>
      <c r="F62" s="93" t="str">
        <f>IF(ISBLANK(Tabulka46[[#This Row],[start. č.]]),"-",IF(Tabulka46[[#This Row],[příjmení a jméno]]="start. č. nebylo registrováno!","-",IF(VLOOKUP(Tabulka46[[#This Row],[start. č.]],'3. REGISTRACE'!B:F,4,0)=0,"-",VLOOKUP(Tabulka46[[#This Row],[start. č.]],'3. REGISTRACE'!B:F,4,0))))</f>
        <v>-</v>
      </c>
      <c r="G62" s="92" t="str">
        <f>IF(ISBLANK(Tabulka46[[#This Row],[start. č.]]),"-",IF(Tabulka46[[#This Row],[příjmení a jméno]]="start. č. nebylo registrováno!","-",IF(VLOOKUP(Tabulka46[[#This Row],[start. č.]],'3. REGISTRACE'!B:F,5,0)=0,"-",VLOOKUP(Tabulka46[[#This Row],[start. č.]],'3. REGISTRACE'!B:F,5,0))))</f>
        <v>-</v>
      </c>
      <c r="H62" s="80" t="str">
        <f>IF(OR(Tabulka46[[#This Row],[pořadí]]="DNF",Tabulka46[[#This Row],[pořadí]]=" "),"-",TIME(Tabulka46[[#This Row],[hod]],Tabulka46[[#This Row],[min]],Tabulka46[[#This Row],[sek]]))</f>
        <v>-</v>
      </c>
      <c r="I62" s="92" t="str">
        <f>IF(ISBLANK(Tabulka46[[#This Row],[start. č.]]),"-",IF(Tabulka46[[#This Row],[příjmení a jméno]]="start. č. nebylo registrováno!","-",IF(VLOOKUP(Tabulka46[[#This Row],[start. č.]],'3. REGISTRACE'!B:G,6,0)=0,"-",VLOOKUP(Tabulka46[[#This Row],[start. č.]],'3. REGISTRACE'!B:G,6,0))))</f>
        <v>-</v>
      </c>
      <c r="J62" s="70"/>
      <c r="K62" s="71"/>
      <c r="L62" s="72"/>
      <c r="M62" s="49" t="str">
        <f>IF(AND(ISBLANK(J62),ISBLANK(K62),ISBLANK(L62)),"-",IF(H62&gt;=MAX(H$40:H62),"ok","chyba!!!"))</f>
        <v>-</v>
      </c>
    </row>
    <row r="63" spans="2:13">
      <c r="B63" s="78" t="str">
        <f t="shared" si="1"/>
        <v xml:space="preserve"> </v>
      </c>
      <c r="C63" s="67"/>
      <c r="D63" s="91" t="str">
        <f>IF(ISBLANK(Tabulka46[[#This Row],[start. č.]]),"-",IF(ISERROR(VLOOKUP(Tabulka46[[#This Row],[start. č.]],'3. REGISTRACE'!B:F,2,0)),"start. č. nebylo registrováno!",VLOOKUP(Tabulka46[[#This Row],[start. č.]],'3. REGISTRACE'!B:F,2,0)))</f>
        <v>-</v>
      </c>
      <c r="E63" s="92" t="str">
        <f>IF(ISBLANK(Tabulka46[[#This Row],[start. č.]]),"-",IF(ISERROR(VLOOKUP(Tabulka46[[#This Row],[start. č.]],'3. REGISTRACE'!B:F,3,0)),"-",VLOOKUP(Tabulka46[[#This Row],[start. č.]],'3. REGISTRACE'!B:F,3,0)))</f>
        <v>-</v>
      </c>
      <c r="F63" s="93" t="str">
        <f>IF(ISBLANK(Tabulka46[[#This Row],[start. č.]]),"-",IF(Tabulka46[[#This Row],[příjmení a jméno]]="start. č. nebylo registrováno!","-",IF(VLOOKUP(Tabulka46[[#This Row],[start. č.]],'3. REGISTRACE'!B:F,4,0)=0,"-",VLOOKUP(Tabulka46[[#This Row],[start. č.]],'3. REGISTRACE'!B:F,4,0))))</f>
        <v>-</v>
      </c>
      <c r="G63" s="92" t="str">
        <f>IF(ISBLANK(Tabulka46[[#This Row],[start. č.]]),"-",IF(Tabulka46[[#This Row],[příjmení a jméno]]="start. č. nebylo registrováno!","-",IF(VLOOKUP(Tabulka46[[#This Row],[start. č.]],'3. REGISTRACE'!B:F,5,0)=0,"-",VLOOKUP(Tabulka46[[#This Row],[start. č.]],'3. REGISTRACE'!B:F,5,0))))</f>
        <v>-</v>
      </c>
      <c r="H63" s="80" t="str">
        <f>IF(OR(Tabulka46[[#This Row],[pořadí]]="DNF",Tabulka46[[#This Row],[pořadí]]=" "),"-",TIME(Tabulka46[[#This Row],[hod]],Tabulka46[[#This Row],[min]],Tabulka46[[#This Row],[sek]]))</f>
        <v>-</v>
      </c>
      <c r="I63" s="92" t="str">
        <f>IF(ISBLANK(Tabulka46[[#This Row],[start. č.]]),"-",IF(Tabulka46[[#This Row],[příjmení a jméno]]="start. č. nebylo registrováno!","-",IF(VLOOKUP(Tabulka46[[#This Row],[start. č.]],'3. REGISTRACE'!B:G,6,0)=0,"-",VLOOKUP(Tabulka46[[#This Row],[start. č.]],'3. REGISTRACE'!B:G,6,0))))</f>
        <v>-</v>
      </c>
      <c r="J63" s="70"/>
      <c r="K63" s="71"/>
      <c r="L63" s="72"/>
      <c r="M63" s="49" t="str">
        <f>IF(AND(ISBLANK(J63),ISBLANK(K63),ISBLANK(L63)),"-",IF(H63&gt;=MAX(H$40:H63),"ok","chyba!!!"))</f>
        <v>-</v>
      </c>
    </row>
    <row r="64" spans="2:13">
      <c r="B64" s="78" t="str">
        <f t="shared" si="1"/>
        <v xml:space="preserve"> </v>
      </c>
      <c r="C64" s="67"/>
      <c r="D64" s="91" t="str">
        <f>IF(ISBLANK(Tabulka46[[#This Row],[start. č.]]),"-",IF(ISERROR(VLOOKUP(Tabulka46[[#This Row],[start. č.]],'3. REGISTRACE'!B:F,2,0)),"start. č. nebylo registrováno!",VLOOKUP(Tabulka46[[#This Row],[start. č.]],'3. REGISTRACE'!B:F,2,0)))</f>
        <v>-</v>
      </c>
      <c r="E64" s="92" t="str">
        <f>IF(ISBLANK(Tabulka46[[#This Row],[start. č.]]),"-",IF(ISERROR(VLOOKUP(Tabulka46[[#This Row],[start. č.]],'3. REGISTRACE'!B:F,3,0)),"-",VLOOKUP(Tabulka46[[#This Row],[start. č.]],'3. REGISTRACE'!B:F,3,0)))</f>
        <v>-</v>
      </c>
      <c r="F64" s="93" t="str">
        <f>IF(ISBLANK(Tabulka46[[#This Row],[start. č.]]),"-",IF(Tabulka46[[#This Row],[příjmení a jméno]]="start. č. nebylo registrováno!","-",IF(VLOOKUP(Tabulka46[[#This Row],[start. č.]],'3. REGISTRACE'!B:F,4,0)=0,"-",VLOOKUP(Tabulka46[[#This Row],[start. č.]],'3. REGISTRACE'!B:F,4,0))))</f>
        <v>-</v>
      </c>
      <c r="G64" s="92" t="str">
        <f>IF(ISBLANK(Tabulka46[[#This Row],[start. č.]]),"-",IF(Tabulka46[[#This Row],[příjmení a jméno]]="start. č. nebylo registrováno!","-",IF(VLOOKUP(Tabulka46[[#This Row],[start. č.]],'3. REGISTRACE'!B:F,5,0)=0,"-",VLOOKUP(Tabulka46[[#This Row],[start. č.]],'3. REGISTRACE'!B:F,5,0))))</f>
        <v>-</v>
      </c>
      <c r="H64" s="80" t="str">
        <f>IF(OR(Tabulka46[[#This Row],[pořadí]]="DNF",Tabulka46[[#This Row],[pořadí]]=" "),"-",TIME(Tabulka46[[#This Row],[hod]],Tabulka46[[#This Row],[min]],Tabulka46[[#This Row],[sek]]))</f>
        <v>-</v>
      </c>
      <c r="I64" s="92" t="str">
        <f>IF(ISBLANK(Tabulka46[[#This Row],[start. č.]]),"-",IF(Tabulka46[[#This Row],[příjmení a jméno]]="start. č. nebylo registrováno!","-",IF(VLOOKUP(Tabulka46[[#This Row],[start. č.]],'3. REGISTRACE'!B:G,6,0)=0,"-",VLOOKUP(Tabulka46[[#This Row],[start. č.]],'3. REGISTRACE'!B:G,6,0))))</f>
        <v>-</v>
      </c>
      <c r="J64" s="70"/>
      <c r="K64" s="71"/>
      <c r="L64" s="72"/>
      <c r="M64" s="49" t="str">
        <f>IF(AND(ISBLANK(J64),ISBLANK(K64),ISBLANK(L64)),"-",IF(H64&gt;=MAX(H$40:H64),"ok","chyba!!!"))</f>
        <v>-</v>
      </c>
    </row>
  </sheetData>
  <sheetProtection autoFilter="0"/>
  <mergeCells count="1">
    <mergeCell ref="H3:I3"/>
  </mergeCells>
  <conditionalFormatting sqref="C40:C64 J40:L64 C9:C33 J9:L33">
    <cfRule type="notContainsBlanks" dxfId="141" priority="9">
      <formula>LEN(TRIM(C9))&gt;0</formula>
    </cfRule>
    <cfRule type="containsBlanks" dxfId="140" priority="10">
      <formula>LEN(TRIM(C9))=0</formula>
    </cfRule>
  </conditionalFormatting>
  <conditionalFormatting sqref="D40:D64 D9:D33">
    <cfRule type="containsText" dxfId="139" priority="8" operator="containsText" text="start. č. nebylo registrováno">
      <formula>NOT(ISERROR(SEARCH("start. č. nebylo registrováno",D9)))</formula>
    </cfRule>
  </conditionalFormatting>
  <conditionalFormatting sqref="M9:M33 M40:M64">
    <cfRule type="containsText" dxfId="138" priority="6" operator="containsText" text="chyba">
      <formula>NOT(ISERROR(SEARCH("chyba",M9)))</formula>
    </cfRule>
    <cfRule type="containsText" dxfId="137" priority="7" operator="containsText" text="ok">
      <formula>NOT(ISERROR(SEARCH("ok",M9)))</formula>
    </cfRule>
  </conditionalFormatting>
  <pageMargins left="0" right="0" top="0" bottom="0.39370078740157483" header="0.19685039370078741" footer="0"/>
  <pageSetup paperSize="9" scale="85" fitToHeight="0" orientation="portrait" r:id="rId1"/>
  <headerFooter>
    <oddHeader>&amp;R&amp;G</oddHeader>
  </headerFooter>
  <legacyDrawingHF r:id="rId2"/>
  <picture r:id="rId3"/>
  <tableParts count="2">
    <tablePart r:id="rId4"/>
    <tablePart r:id="rId5"/>
  </tableParts>
</worksheet>
</file>

<file path=xl/worksheets/sheet9.xml><?xml version="1.0" encoding="utf-8"?>
<worksheet xmlns="http://schemas.openxmlformats.org/spreadsheetml/2006/main" xmlns:r="http://schemas.openxmlformats.org/officeDocument/2006/relationships">
  <sheetPr>
    <tabColor theme="5" tint="0.79998168889431442"/>
  </sheetPr>
  <dimension ref="B2:M64"/>
  <sheetViews>
    <sheetView showGridLines="0" workbookViewId="0">
      <selection activeCell="H40" sqref="H40"/>
    </sheetView>
  </sheetViews>
  <sheetFormatPr defaultColWidth="9.140625"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8" width="7.140625" style="2" bestFit="1" customWidth="1"/>
    <col min="9" max="9" width="20.7109375" style="2" customWidth="1"/>
    <col min="10" max="10" width="4" style="1" bestFit="1" customWidth="1"/>
    <col min="11" max="11" width="5.85546875" style="2" customWidth="1"/>
    <col min="12" max="12" width="3.5703125" style="1" bestFit="1" customWidth="1"/>
    <col min="13" max="13" width="8" style="2" bestFit="1" customWidth="1"/>
    <col min="14" max="16384" width="9.140625" style="1"/>
  </cols>
  <sheetData>
    <row r="2" spans="2:13" ht="15.75">
      <c r="B2" s="3" t="s">
        <v>183</v>
      </c>
      <c r="D2" s="2"/>
      <c r="E2" s="3" t="s">
        <v>186</v>
      </c>
      <c r="F2" s="2"/>
      <c r="H2" s="1"/>
      <c r="I2" s="7" t="str">
        <f>IF(ISBLANK('1. Index'!C10),"-",'1. Index'!C10)</f>
        <v>Reuter Run Boršov nad Vltavou - děti</v>
      </c>
    </row>
    <row r="3" spans="2:13" ht="15" customHeight="1">
      <c r="B3" s="2"/>
      <c r="D3" s="2"/>
      <c r="F3" s="2"/>
      <c r="H3" s="114">
        <f>IF(ISBLANK('1. Index'!C13),"-",'1. Index'!C13)</f>
        <v>43687</v>
      </c>
      <c r="I3" s="114"/>
    </row>
    <row r="4" spans="2:13">
      <c r="B4" s="22" t="s">
        <v>33</v>
      </c>
    </row>
    <row r="5" spans="2:13">
      <c r="B5" s="1" t="s">
        <v>70</v>
      </c>
    </row>
    <row r="6" spans="2:13">
      <c r="B6" s="1" t="s">
        <v>71</v>
      </c>
    </row>
    <row r="8" spans="2:13">
      <c r="B8" s="1" t="s">
        <v>13</v>
      </c>
      <c r="C8" s="2" t="s">
        <v>0</v>
      </c>
      <c r="D8" s="1" t="s">
        <v>14</v>
      </c>
      <c r="E8" s="2" t="s">
        <v>3</v>
      </c>
      <c r="F8" s="1" t="s">
        <v>1</v>
      </c>
      <c r="G8" s="2" t="s">
        <v>2</v>
      </c>
      <c r="H8" s="40" t="s">
        <v>18</v>
      </c>
      <c r="I8" s="2" t="s">
        <v>5</v>
      </c>
      <c r="J8" s="2" t="s">
        <v>15</v>
      </c>
      <c r="K8" s="2" t="s">
        <v>16</v>
      </c>
      <c r="L8" s="2" t="s">
        <v>17</v>
      </c>
      <c r="M8" s="48" t="s">
        <v>84</v>
      </c>
    </row>
    <row r="9" spans="2:13">
      <c r="B9" s="78">
        <f t="shared" ref="B9:B33" si="0">IF(B8="pořadí",1,IF(AND(J9=99,K9=99,L9=99),"DNF",IF(D9="-"," ",B8+1)))</f>
        <v>1</v>
      </c>
      <c r="C9" s="41">
        <v>66</v>
      </c>
      <c r="D9" s="76" t="str">
        <f>IF(ISBLANK(Tabulka41215[[#This Row],[start. č.]]),"-",IF(ISERROR(VLOOKUP(Tabulka41215[[#This Row],[start. č.]],'3. REGISTRACE'!B:F,2,0)),"start. č. nebylo registrováno!",VLOOKUP(Tabulka41215[[#This Row],[start. č.]],'3. REGISTRACE'!B:F,2,0)))</f>
        <v>Mikšl Martin</v>
      </c>
      <c r="E9" s="77">
        <f>IF(ISBLANK(Tabulka41215[[#This Row],[start. č.]]),"-",IF(ISERROR(VLOOKUP(Tabulka41215[[#This Row],[start. č.]],'3. REGISTRACE'!B:F,3,0)),"-",VLOOKUP(Tabulka41215[[#This Row],[start. č.]],'3. REGISTRACE'!B:F,3,0)))</f>
        <v>2006</v>
      </c>
      <c r="F9" s="79" t="str">
        <f>IF(ISBLANK(Tabulka41215[[#This Row],[start. č.]]),"-",IF(Tabulka41215[[#This Row],[příjmení a jméno]]="start. č. nebylo registrováno!","-",IF(VLOOKUP(Tabulka41215[[#This Row],[start. č.]],'3. REGISTRACE'!B:F,4,0)=0,"-",VLOOKUP(Tabulka41215[[#This Row],[start. č.]],'3. REGISTRACE'!B:F,4,0))))</f>
        <v>FC Čtyři Dvory</v>
      </c>
      <c r="G9" s="77" t="str">
        <f>IF(ISBLANK(Tabulka41215[[#This Row],[start. č.]]),"-",IF(Tabulka41215[[#This Row],[příjmení a jméno]]="start. č. nebylo registrováno!","-",IF(VLOOKUP(Tabulka41215[[#This Row],[start. č.]],'3. REGISTRACE'!B:F,5,0)=0,"-",VLOOKUP(Tabulka41215[[#This Row],[start. č.]],'3. REGISTRACE'!B:F,5,0))))</f>
        <v>M</v>
      </c>
      <c r="H9" s="80">
        <f>IF(OR(Tabulka41215[[#This Row],[pořadí]]="DNF",Tabulka41215[[#This Row],[pořadí]]=" "),"-",TIME(Tabulka41215[[#This Row],[hod]],Tabulka41215[[#This Row],[min]],Tabulka41215[[#This Row],[sek]]))</f>
        <v>2.8935185185185188E-3</v>
      </c>
      <c r="I9" s="77" t="str">
        <f>IF(ISBLANK(Tabulka41215[[#This Row],[start. č.]]),"-",IF(Tabulka41215[[#This Row],[příjmení a jméno]]="start. č. nebylo registrováno!","-",IF(VLOOKUP(Tabulka41215[[#This Row],[start. č.]],'3. REGISTRACE'!B:G,6,0)=0,"-",VLOOKUP(Tabulka41215[[#This Row],[start. č.]],'3. REGISTRACE'!B:G,6,0))))</f>
        <v>Starší žactvo H</v>
      </c>
      <c r="J9" s="46">
        <v>0</v>
      </c>
      <c r="K9" s="43">
        <v>4</v>
      </c>
      <c r="L9" s="47">
        <v>10</v>
      </c>
      <c r="M9" s="49" t="str">
        <f>IF(AND(ISBLANK(J9),ISBLANK(K9),ISBLANK(L9)),"-",IF(H9&gt;=MAX(H$9:H9),"ok","chyba!!!"))</f>
        <v>ok</v>
      </c>
    </row>
    <row r="10" spans="2:13">
      <c r="B10" s="78">
        <f t="shared" si="0"/>
        <v>2</v>
      </c>
      <c r="C10" s="41">
        <v>49</v>
      </c>
      <c r="D10" s="76" t="str">
        <f>IF(ISBLANK(Tabulka41215[[#This Row],[start. č.]]),"-",IF(ISERROR(VLOOKUP(Tabulka41215[[#This Row],[start. č.]],'3. REGISTRACE'!B:F,2,0)),"start. č. nebylo registrováno!",VLOOKUP(Tabulka41215[[#This Row],[start. č.]],'3. REGISTRACE'!B:F,2,0)))</f>
        <v>Caldr Karel</v>
      </c>
      <c r="E10" s="77">
        <f>IF(ISBLANK(Tabulka41215[[#This Row],[start. č.]]),"-",IF(ISERROR(VLOOKUP(Tabulka41215[[#This Row],[start. č.]],'3. REGISTRACE'!B:F,3,0)),"-",VLOOKUP(Tabulka41215[[#This Row],[start. č.]],'3. REGISTRACE'!B:F,3,0)))</f>
        <v>2005</v>
      </c>
      <c r="F10" s="79" t="str">
        <f>IF(ISBLANK(Tabulka41215[[#This Row],[start. č.]]),"-",IF(Tabulka41215[[#This Row],[příjmení a jméno]]="start. č. nebylo registrováno!","-",IF(VLOOKUP(Tabulka41215[[#This Row],[start. č.]],'3. REGISTRACE'!B:F,4,0)=0,"-",VLOOKUP(Tabulka41215[[#This Row],[start. č.]],'3. REGISTRACE'!B:F,4,0))))</f>
        <v>Střížov</v>
      </c>
      <c r="G10" s="77" t="str">
        <f>IF(ISBLANK(Tabulka41215[[#This Row],[start. č.]]),"-",IF(Tabulka41215[[#This Row],[příjmení a jméno]]="start. č. nebylo registrováno!","-",IF(VLOOKUP(Tabulka41215[[#This Row],[start. č.]],'3. REGISTRACE'!B:F,5,0)=0,"-",VLOOKUP(Tabulka41215[[#This Row],[start. č.]],'3. REGISTRACE'!B:F,5,0))))</f>
        <v>M</v>
      </c>
      <c r="H10" s="80">
        <f>IF(OR(Tabulka41215[[#This Row],[pořadí]]="DNF",Tabulka41215[[#This Row],[pořadí]]=" "),"-",TIME(Tabulka41215[[#This Row],[hod]],Tabulka41215[[#This Row],[min]],Tabulka41215[[#This Row],[sek]]))</f>
        <v>3.2407407407407406E-3</v>
      </c>
      <c r="I10" s="77" t="str">
        <f>IF(ISBLANK(Tabulka41215[[#This Row],[start. č.]]),"-",IF(Tabulka41215[[#This Row],[příjmení a jméno]]="start. č. nebylo registrováno!","-",IF(VLOOKUP(Tabulka41215[[#This Row],[start. č.]],'3. REGISTRACE'!B:G,6,0)=0,"-",VLOOKUP(Tabulka41215[[#This Row],[start. č.]],'3. REGISTRACE'!B:G,6,0))))</f>
        <v>Starší žactvo H</v>
      </c>
      <c r="J10" s="46">
        <v>0</v>
      </c>
      <c r="K10" s="43">
        <v>4</v>
      </c>
      <c r="L10" s="47">
        <v>40</v>
      </c>
      <c r="M10" s="49" t="str">
        <f>IF(AND(ISBLANK(J10),ISBLANK(K10),ISBLANK(L10)),"-",IF(H10&gt;=MAX(H$9:H10),"ok","chyba!!!"))</f>
        <v>ok</v>
      </c>
    </row>
    <row r="11" spans="2:13">
      <c r="B11" s="78" t="str">
        <f t="shared" si="0"/>
        <v xml:space="preserve"> </v>
      </c>
      <c r="C11" s="41"/>
      <c r="D11" s="76" t="str">
        <f>IF(ISBLANK(Tabulka41215[[#This Row],[start. č.]]),"-",IF(ISERROR(VLOOKUP(Tabulka41215[[#This Row],[start. č.]],'3. REGISTRACE'!B:F,2,0)),"start. č. nebylo registrováno!",VLOOKUP(Tabulka41215[[#This Row],[start. č.]],'3. REGISTRACE'!B:F,2,0)))</f>
        <v>-</v>
      </c>
      <c r="E11" s="77" t="str">
        <f>IF(ISBLANK(Tabulka41215[[#This Row],[start. č.]]),"-",IF(ISERROR(VLOOKUP(Tabulka41215[[#This Row],[start. č.]],'3. REGISTRACE'!B:F,3,0)),"-",VLOOKUP(Tabulka41215[[#This Row],[start. č.]],'3. REGISTRACE'!B:F,3,0)))</f>
        <v>-</v>
      </c>
      <c r="F11" s="79" t="str">
        <f>IF(ISBLANK(Tabulka41215[[#This Row],[start. č.]]),"-",IF(Tabulka41215[[#This Row],[příjmení a jméno]]="start. č. nebylo registrováno!","-",IF(VLOOKUP(Tabulka41215[[#This Row],[start. č.]],'3. REGISTRACE'!B:F,4,0)=0,"-",VLOOKUP(Tabulka41215[[#This Row],[start. č.]],'3. REGISTRACE'!B:F,4,0))))</f>
        <v>-</v>
      </c>
      <c r="G11" s="77" t="str">
        <f>IF(ISBLANK(Tabulka41215[[#This Row],[start. č.]]),"-",IF(Tabulka41215[[#This Row],[příjmení a jméno]]="start. č. nebylo registrováno!","-",IF(VLOOKUP(Tabulka41215[[#This Row],[start. č.]],'3. REGISTRACE'!B:F,5,0)=0,"-",VLOOKUP(Tabulka41215[[#This Row],[start. č.]],'3. REGISTRACE'!B:F,5,0))))</f>
        <v>-</v>
      </c>
      <c r="H11" s="80" t="str">
        <f>IF(OR(Tabulka41215[[#This Row],[pořadí]]="DNF",Tabulka41215[[#This Row],[pořadí]]=" "),"-",TIME(Tabulka41215[[#This Row],[hod]],Tabulka41215[[#This Row],[min]],Tabulka41215[[#This Row],[sek]]))</f>
        <v>-</v>
      </c>
      <c r="I11" s="77" t="str">
        <f>IF(ISBLANK(Tabulka41215[[#This Row],[start. č.]]),"-",IF(Tabulka41215[[#This Row],[příjmení a jméno]]="start. č. nebylo registrováno!","-",IF(VLOOKUP(Tabulka41215[[#This Row],[start. č.]],'3. REGISTRACE'!B:G,6,0)=0,"-",VLOOKUP(Tabulka41215[[#This Row],[start. č.]],'3. REGISTRACE'!B:G,6,0))))</f>
        <v>-</v>
      </c>
      <c r="J11" s="46"/>
      <c r="K11" s="43"/>
      <c r="L11" s="47"/>
      <c r="M11" s="49" t="str">
        <f>IF(AND(ISBLANK(J11),ISBLANK(K11),ISBLANK(L11)),"-",IF(H11&gt;=MAX(H$9:H11),"ok","chyba!!!"))</f>
        <v>-</v>
      </c>
    </row>
    <row r="12" spans="2:13">
      <c r="B12" s="78" t="str">
        <f t="shared" si="0"/>
        <v xml:space="preserve"> </v>
      </c>
      <c r="C12" s="67"/>
      <c r="D12" s="91" t="str">
        <f>IF(ISBLANK(Tabulka41215[[#This Row],[start. č.]]),"-",IF(ISERROR(VLOOKUP(Tabulka41215[[#This Row],[start. č.]],'3. REGISTRACE'!B:F,2,0)),"start. č. nebylo registrováno!",VLOOKUP(Tabulka41215[[#This Row],[start. č.]],'3. REGISTRACE'!B:F,2,0)))</f>
        <v>-</v>
      </c>
      <c r="E12" s="92" t="str">
        <f>IF(ISBLANK(Tabulka41215[[#This Row],[start. č.]]),"-",IF(ISERROR(VLOOKUP(Tabulka41215[[#This Row],[start. č.]],'3. REGISTRACE'!B:F,3,0)),"-",VLOOKUP(Tabulka41215[[#This Row],[start. č.]],'3. REGISTRACE'!B:F,3,0)))</f>
        <v>-</v>
      </c>
      <c r="F12" s="93" t="str">
        <f>IF(ISBLANK(Tabulka41215[[#This Row],[start. č.]]),"-",IF(Tabulka41215[[#This Row],[příjmení a jméno]]="start. č. nebylo registrováno!","-",IF(VLOOKUP(Tabulka41215[[#This Row],[start. č.]],'3. REGISTRACE'!B:F,4,0)=0,"-",VLOOKUP(Tabulka41215[[#This Row],[start. č.]],'3. REGISTRACE'!B:F,4,0))))</f>
        <v>-</v>
      </c>
      <c r="G12" s="92" t="str">
        <f>IF(ISBLANK(Tabulka41215[[#This Row],[start. č.]]),"-",IF(Tabulka41215[[#This Row],[příjmení a jméno]]="start. č. nebylo registrováno!","-",IF(VLOOKUP(Tabulka41215[[#This Row],[start. č.]],'3. REGISTRACE'!B:F,5,0)=0,"-",VLOOKUP(Tabulka41215[[#This Row],[start. č.]],'3. REGISTRACE'!B:F,5,0))))</f>
        <v>-</v>
      </c>
      <c r="H12" s="80" t="str">
        <f>IF(OR(Tabulka41215[[#This Row],[pořadí]]="DNF",Tabulka41215[[#This Row],[pořadí]]=" "),"-",TIME(Tabulka41215[[#This Row],[hod]],Tabulka41215[[#This Row],[min]],Tabulka41215[[#This Row],[sek]]))</f>
        <v>-</v>
      </c>
      <c r="I12" s="92" t="str">
        <f>IF(ISBLANK(Tabulka41215[[#This Row],[start. č.]]),"-",IF(Tabulka41215[[#This Row],[příjmení a jméno]]="start. č. nebylo registrováno!","-",IF(VLOOKUP(Tabulka41215[[#This Row],[start. č.]],'3. REGISTRACE'!B:G,6,0)=0,"-",VLOOKUP(Tabulka41215[[#This Row],[start. č.]],'3. REGISTRACE'!B:G,6,0))))</f>
        <v>-</v>
      </c>
      <c r="J12" s="70"/>
      <c r="K12" s="71"/>
      <c r="L12" s="72"/>
      <c r="M12" s="49" t="str">
        <f>IF(AND(ISBLANK(J12),ISBLANK(K12),ISBLANK(L12)),"-",IF(H12&gt;=MAX(H$9:H12),"ok","chyba!!!"))</f>
        <v>-</v>
      </c>
    </row>
    <row r="13" spans="2:13">
      <c r="B13" s="78" t="str">
        <f t="shared" si="0"/>
        <v xml:space="preserve"> </v>
      </c>
      <c r="C13" s="67"/>
      <c r="D13" s="91" t="str">
        <f>IF(ISBLANK(Tabulka41215[[#This Row],[start. č.]]),"-",IF(ISERROR(VLOOKUP(Tabulka41215[[#This Row],[start. č.]],'3. REGISTRACE'!B:F,2,0)),"start. č. nebylo registrováno!",VLOOKUP(Tabulka41215[[#This Row],[start. č.]],'3. REGISTRACE'!B:F,2,0)))</f>
        <v>-</v>
      </c>
      <c r="E13" s="92" t="str">
        <f>IF(ISBLANK(Tabulka41215[[#This Row],[start. č.]]),"-",IF(ISERROR(VLOOKUP(Tabulka41215[[#This Row],[start. č.]],'3. REGISTRACE'!B:F,3,0)),"-",VLOOKUP(Tabulka41215[[#This Row],[start. č.]],'3. REGISTRACE'!B:F,3,0)))</f>
        <v>-</v>
      </c>
      <c r="F13" s="93" t="str">
        <f>IF(ISBLANK(Tabulka41215[[#This Row],[start. č.]]),"-",IF(Tabulka41215[[#This Row],[příjmení a jméno]]="start. č. nebylo registrováno!","-",IF(VLOOKUP(Tabulka41215[[#This Row],[start. č.]],'3. REGISTRACE'!B:F,4,0)=0,"-",VLOOKUP(Tabulka41215[[#This Row],[start. č.]],'3. REGISTRACE'!B:F,4,0))))</f>
        <v>-</v>
      </c>
      <c r="G13" s="92" t="str">
        <f>IF(ISBLANK(Tabulka41215[[#This Row],[start. č.]]),"-",IF(Tabulka41215[[#This Row],[příjmení a jméno]]="start. č. nebylo registrováno!","-",IF(VLOOKUP(Tabulka41215[[#This Row],[start. č.]],'3. REGISTRACE'!B:F,5,0)=0,"-",VLOOKUP(Tabulka41215[[#This Row],[start. č.]],'3. REGISTRACE'!B:F,5,0))))</f>
        <v>-</v>
      </c>
      <c r="H13" s="80" t="str">
        <f>IF(OR(Tabulka41215[[#This Row],[pořadí]]="DNF",Tabulka41215[[#This Row],[pořadí]]=" "),"-",TIME(Tabulka41215[[#This Row],[hod]],Tabulka41215[[#This Row],[min]],Tabulka41215[[#This Row],[sek]]))</f>
        <v>-</v>
      </c>
      <c r="I13" s="92" t="str">
        <f>IF(ISBLANK(Tabulka41215[[#This Row],[start. č.]]),"-",IF(Tabulka41215[[#This Row],[příjmení a jméno]]="start. č. nebylo registrováno!","-",IF(VLOOKUP(Tabulka41215[[#This Row],[start. č.]],'3. REGISTRACE'!B:G,6,0)=0,"-",VLOOKUP(Tabulka41215[[#This Row],[start. č.]],'3. REGISTRACE'!B:G,6,0))))</f>
        <v>-</v>
      </c>
      <c r="J13" s="70"/>
      <c r="K13" s="71"/>
      <c r="L13" s="72"/>
      <c r="M13" s="49" t="str">
        <f>IF(AND(ISBLANK(J13),ISBLANK(K13),ISBLANK(L13)),"-",IF(H13&gt;=MAX(H$9:H13),"ok","chyba!!!"))</f>
        <v>-</v>
      </c>
    </row>
    <row r="14" spans="2:13">
      <c r="B14" s="78" t="str">
        <f t="shared" si="0"/>
        <v xml:space="preserve"> </v>
      </c>
      <c r="C14" s="67"/>
      <c r="D14" s="91" t="str">
        <f>IF(ISBLANK(Tabulka41215[[#This Row],[start. č.]]),"-",IF(ISERROR(VLOOKUP(Tabulka41215[[#This Row],[start. č.]],'3. REGISTRACE'!B:F,2,0)),"start. č. nebylo registrováno!",VLOOKUP(Tabulka41215[[#This Row],[start. č.]],'3. REGISTRACE'!B:F,2,0)))</f>
        <v>-</v>
      </c>
      <c r="E14" s="92" t="str">
        <f>IF(ISBLANK(Tabulka41215[[#This Row],[start. č.]]),"-",IF(ISERROR(VLOOKUP(Tabulka41215[[#This Row],[start. č.]],'3. REGISTRACE'!B:F,3,0)),"-",VLOOKUP(Tabulka41215[[#This Row],[start. č.]],'3. REGISTRACE'!B:F,3,0)))</f>
        <v>-</v>
      </c>
      <c r="F14" s="93" t="str">
        <f>IF(ISBLANK(Tabulka41215[[#This Row],[start. č.]]),"-",IF(Tabulka41215[[#This Row],[příjmení a jméno]]="start. č. nebylo registrováno!","-",IF(VLOOKUP(Tabulka41215[[#This Row],[start. č.]],'3. REGISTRACE'!B:F,4,0)=0,"-",VLOOKUP(Tabulka41215[[#This Row],[start. č.]],'3. REGISTRACE'!B:F,4,0))))</f>
        <v>-</v>
      </c>
      <c r="G14" s="92" t="str">
        <f>IF(ISBLANK(Tabulka41215[[#This Row],[start. č.]]),"-",IF(Tabulka41215[[#This Row],[příjmení a jméno]]="start. č. nebylo registrováno!","-",IF(VLOOKUP(Tabulka41215[[#This Row],[start. č.]],'3. REGISTRACE'!B:F,5,0)=0,"-",VLOOKUP(Tabulka41215[[#This Row],[start. č.]],'3. REGISTRACE'!B:F,5,0))))</f>
        <v>-</v>
      </c>
      <c r="H14" s="80" t="str">
        <f>IF(OR(Tabulka41215[[#This Row],[pořadí]]="DNF",Tabulka41215[[#This Row],[pořadí]]=" "),"-",TIME(Tabulka41215[[#This Row],[hod]],Tabulka41215[[#This Row],[min]],Tabulka41215[[#This Row],[sek]]))</f>
        <v>-</v>
      </c>
      <c r="I14" s="92" t="str">
        <f>IF(ISBLANK(Tabulka41215[[#This Row],[start. č.]]),"-",IF(Tabulka41215[[#This Row],[příjmení a jméno]]="start. č. nebylo registrováno!","-",IF(VLOOKUP(Tabulka41215[[#This Row],[start. č.]],'3. REGISTRACE'!B:G,6,0)=0,"-",VLOOKUP(Tabulka41215[[#This Row],[start. č.]],'3. REGISTRACE'!B:G,6,0))))</f>
        <v>-</v>
      </c>
      <c r="J14" s="70"/>
      <c r="K14" s="71"/>
      <c r="L14" s="72"/>
      <c r="M14" s="49" t="str">
        <f>IF(AND(ISBLANK(J14),ISBLANK(K14),ISBLANK(L14)),"-",IF(H14&gt;=MAX(H$9:H14),"ok","chyba!!!"))</f>
        <v>-</v>
      </c>
    </row>
    <row r="15" spans="2:13">
      <c r="B15" s="78" t="str">
        <f t="shared" si="0"/>
        <v xml:space="preserve"> </v>
      </c>
      <c r="C15" s="67"/>
      <c r="D15" s="91" t="str">
        <f>IF(ISBLANK(Tabulka41215[[#This Row],[start. č.]]),"-",IF(ISERROR(VLOOKUP(Tabulka41215[[#This Row],[start. č.]],'3. REGISTRACE'!B:F,2,0)),"start. č. nebylo registrováno!",VLOOKUP(Tabulka41215[[#This Row],[start. č.]],'3. REGISTRACE'!B:F,2,0)))</f>
        <v>-</v>
      </c>
      <c r="E15" s="92" t="str">
        <f>IF(ISBLANK(Tabulka41215[[#This Row],[start. č.]]),"-",IF(ISERROR(VLOOKUP(Tabulka41215[[#This Row],[start. č.]],'3. REGISTRACE'!B:F,3,0)),"-",VLOOKUP(Tabulka41215[[#This Row],[start. č.]],'3. REGISTRACE'!B:F,3,0)))</f>
        <v>-</v>
      </c>
      <c r="F15" s="93" t="str">
        <f>IF(ISBLANK(Tabulka41215[[#This Row],[start. č.]]),"-",IF(Tabulka41215[[#This Row],[příjmení a jméno]]="start. č. nebylo registrováno!","-",IF(VLOOKUP(Tabulka41215[[#This Row],[start. č.]],'3. REGISTRACE'!B:F,4,0)=0,"-",VLOOKUP(Tabulka41215[[#This Row],[start. č.]],'3. REGISTRACE'!B:F,4,0))))</f>
        <v>-</v>
      </c>
      <c r="G15" s="92" t="str">
        <f>IF(ISBLANK(Tabulka41215[[#This Row],[start. č.]]),"-",IF(Tabulka41215[[#This Row],[příjmení a jméno]]="start. č. nebylo registrováno!","-",IF(VLOOKUP(Tabulka41215[[#This Row],[start. č.]],'3. REGISTRACE'!B:F,5,0)=0,"-",VLOOKUP(Tabulka41215[[#This Row],[start. č.]],'3. REGISTRACE'!B:F,5,0))))</f>
        <v>-</v>
      </c>
      <c r="H15" s="80" t="str">
        <f>IF(OR(Tabulka41215[[#This Row],[pořadí]]="DNF",Tabulka41215[[#This Row],[pořadí]]=" "),"-",TIME(Tabulka41215[[#This Row],[hod]],Tabulka41215[[#This Row],[min]],Tabulka41215[[#This Row],[sek]]))</f>
        <v>-</v>
      </c>
      <c r="I15" s="92" t="str">
        <f>IF(ISBLANK(Tabulka41215[[#This Row],[start. č.]]),"-",IF(Tabulka41215[[#This Row],[příjmení a jméno]]="start. č. nebylo registrováno!","-",IF(VLOOKUP(Tabulka41215[[#This Row],[start. č.]],'3. REGISTRACE'!B:G,6,0)=0,"-",VLOOKUP(Tabulka41215[[#This Row],[start. č.]],'3. REGISTRACE'!B:G,6,0))))</f>
        <v>-</v>
      </c>
      <c r="J15" s="70"/>
      <c r="K15" s="71"/>
      <c r="L15" s="72"/>
      <c r="M15" s="49" t="str">
        <f>IF(AND(ISBLANK(J15),ISBLANK(K15),ISBLANK(L15)),"-",IF(H15&gt;=MAX(H$9:H15),"ok","chyba!!!"))</f>
        <v>-</v>
      </c>
    </row>
    <row r="16" spans="2:13">
      <c r="B16" s="78" t="str">
        <f t="shared" si="0"/>
        <v xml:space="preserve"> </v>
      </c>
      <c r="C16" s="67"/>
      <c r="D16" s="91" t="str">
        <f>IF(ISBLANK(Tabulka41215[[#This Row],[start. č.]]),"-",IF(ISERROR(VLOOKUP(Tabulka41215[[#This Row],[start. č.]],'3. REGISTRACE'!B:F,2,0)),"start. č. nebylo registrováno!",VLOOKUP(Tabulka41215[[#This Row],[start. č.]],'3. REGISTRACE'!B:F,2,0)))</f>
        <v>-</v>
      </c>
      <c r="E16" s="92" t="str">
        <f>IF(ISBLANK(Tabulka41215[[#This Row],[start. č.]]),"-",IF(ISERROR(VLOOKUP(Tabulka41215[[#This Row],[start. č.]],'3. REGISTRACE'!B:F,3,0)),"-",VLOOKUP(Tabulka41215[[#This Row],[start. č.]],'3. REGISTRACE'!B:F,3,0)))</f>
        <v>-</v>
      </c>
      <c r="F16" s="93" t="str">
        <f>IF(ISBLANK(Tabulka41215[[#This Row],[start. č.]]),"-",IF(Tabulka41215[[#This Row],[příjmení a jméno]]="start. č. nebylo registrováno!","-",IF(VLOOKUP(Tabulka41215[[#This Row],[start. č.]],'3. REGISTRACE'!B:F,4,0)=0,"-",VLOOKUP(Tabulka41215[[#This Row],[start. č.]],'3. REGISTRACE'!B:F,4,0))))</f>
        <v>-</v>
      </c>
      <c r="G16" s="92" t="str">
        <f>IF(ISBLANK(Tabulka41215[[#This Row],[start. č.]]),"-",IF(Tabulka41215[[#This Row],[příjmení a jméno]]="start. č. nebylo registrováno!","-",IF(VLOOKUP(Tabulka41215[[#This Row],[start. č.]],'3. REGISTRACE'!B:F,5,0)=0,"-",VLOOKUP(Tabulka41215[[#This Row],[start. č.]],'3. REGISTRACE'!B:F,5,0))))</f>
        <v>-</v>
      </c>
      <c r="H16" s="80" t="str">
        <f>IF(OR(Tabulka41215[[#This Row],[pořadí]]="DNF",Tabulka41215[[#This Row],[pořadí]]=" "),"-",TIME(Tabulka41215[[#This Row],[hod]],Tabulka41215[[#This Row],[min]],Tabulka41215[[#This Row],[sek]]))</f>
        <v>-</v>
      </c>
      <c r="I16" s="92" t="str">
        <f>IF(ISBLANK(Tabulka41215[[#This Row],[start. č.]]),"-",IF(Tabulka41215[[#This Row],[příjmení a jméno]]="start. č. nebylo registrováno!","-",IF(VLOOKUP(Tabulka41215[[#This Row],[start. č.]],'3. REGISTRACE'!B:G,6,0)=0,"-",VLOOKUP(Tabulka41215[[#This Row],[start. č.]],'3. REGISTRACE'!B:G,6,0))))</f>
        <v>-</v>
      </c>
      <c r="J16" s="70"/>
      <c r="K16" s="71"/>
      <c r="L16" s="72"/>
      <c r="M16" s="49" t="str">
        <f>IF(AND(ISBLANK(J16),ISBLANK(K16),ISBLANK(L16)),"-",IF(H16&gt;=MAX(H$9:H16),"ok","chyba!!!"))</f>
        <v>-</v>
      </c>
    </row>
    <row r="17" spans="2:13">
      <c r="B17" s="78" t="str">
        <f t="shared" si="0"/>
        <v xml:space="preserve"> </v>
      </c>
      <c r="C17" s="67"/>
      <c r="D17" s="91" t="str">
        <f>IF(ISBLANK(Tabulka41215[[#This Row],[start. č.]]),"-",IF(ISERROR(VLOOKUP(Tabulka41215[[#This Row],[start. č.]],'3. REGISTRACE'!B:F,2,0)),"start. č. nebylo registrováno!",VLOOKUP(Tabulka41215[[#This Row],[start. č.]],'3. REGISTRACE'!B:F,2,0)))</f>
        <v>-</v>
      </c>
      <c r="E17" s="92" t="str">
        <f>IF(ISBLANK(Tabulka41215[[#This Row],[start. č.]]),"-",IF(ISERROR(VLOOKUP(Tabulka41215[[#This Row],[start. č.]],'3. REGISTRACE'!B:F,3,0)),"-",VLOOKUP(Tabulka41215[[#This Row],[start. č.]],'3. REGISTRACE'!B:F,3,0)))</f>
        <v>-</v>
      </c>
      <c r="F17" s="93" t="str">
        <f>IF(ISBLANK(Tabulka41215[[#This Row],[start. č.]]),"-",IF(Tabulka41215[[#This Row],[příjmení a jméno]]="start. č. nebylo registrováno!","-",IF(VLOOKUP(Tabulka41215[[#This Row],[start. č.]],'3. REGISTRACE'!B:F,4,0)=0,"-",VLOOKUP(Tabulka41215[[#This Row],[start. č.]],'3. REGISTRACE'!B:F,4,0))))</f>
        <v>-</v>
      </c>
      <c r="G17" s="92" t="str">
        <f>IF(ISBLANK(Tabulka41215[[#This Row],[start. č.]]),"-",IF(Tabulka41215[[#This Row],[příjmení a jméno]]="start. č. nebylo registrováno!","-",IF(VLOOKUP(Tabulka41215[[#This Row],[start. č.]],'3. REGISTRACE'!B:F,5,0)=0,"-",VLOOKUP(Tabulka41215[[#This Row],[start. č.]],'3. REGISTRACE'!B:F,5,0))))</f>
        <v>-</v>
      </c>
      <c r="H17" s="80" t="str">
        <f>IF(OR(Tabulka41215[[#This Row],[pořadí]]="DNF",Tabulka41215[[#This Row],[pořadí]]=" "),"-",TIME(Tabulka41215[[#This Row],[hod]],Tabulka41215[[#This Row],[min]],Tabulka41215[[#This Row],[sek]]))</f>
        <v>-</v>
      </c>
      <c r="I17" s="92" t="str">
        <f>IF(ISBLANK(Tabulka41215[[#This Row],[start. č.]]),"-",IF(Tabulka41215[[#This Row],[příjmení a jméno]]="start. č. nebylo registrováno!","-",IF(VLOOKUP(Tabulka41215[[#This Row],[start. č.]],'3. REGISTRACE'!B:G,6,0)=0,"-",VLOOKUP(Tabulka41215[[#This Row],[start. č.]],'3. REGISTRACE'!B:G,6,0))))</f>
        <v>-</v>
      </c>
      <c r="J17" s="70"/>
      <c r="K17" s="71"/>
      <c r="L17" s="72"/>
      <c r="M17" s="49" t="str">
        <f>IF(AND(ISBLANK(J17),ISBLANK(K17),ISBLANK(L17)),"-",IF(H17&gt;=MAX(H$9:H17),"ok","chyba!!!"))</f>
        <v>-</v>
      </c>
    </row>
    <row r="18" spans="2:13">
      <c r="B18" s="78" t="str">
        <f t="shared" si="0"/>
        <v xml:space="preserve"> </v>
      </c>
      <c r="C18" s="67"/>
      <c r="D18" s="91" t="str">
        <f>IF(ISBLANK(Tabulka41215[[#This Row],[start. č.]]),"-",IF(ISERROR(VLOOKUP(Tabulka41215[[#This Row],[start. č.]],'3. REGISTRACE'!B:F,2,0)),"start. č. nebylo registrováno!",VLOOKUP(Tabulka41215[[#This Row],[start. č.]],'3. REGISTRACE'!B:F,2,0)))</f>
        <v>-</v>
      </c>
      <c r="E18" s="92" t="str">
        <f>IF(ISBLANK(Tabulka41215[[#This Row],[start. č.]]),"-",IF(ISERROR(VLOOKUP(Tabulka41215[[#This Row],[start. č.]],'3. REGISTRACE'!B:F,3,0)),"-",VLOOKUP(Tabulka41215[[#This Row],[start. č.]],'3. REGISTRACE'!B:F,3,0)))</f>
        <v>-</v>
      </c>
      <c r="F18" s="93" t="str">
        <f>IF(ISBLANK(Tabulka41215[[#This Row],[start. č.]]),"-",IF(Tabulka41215[[#This Row],[příjmení a jméno]]="start. č. nebylo registrováno!","-",IF(VLOOKUP(Tabulka41215[[#This Row],[start. č.]],'3. REGISTRACE'!B:F,4,0)=0,"-",VLOOKUP(Tabulka41215[[#This Row],[start. č.]],'3. REGISTRACE'!B:F,4,0))))</f>
        <v>-</v>
      </c>
      <c r="G18" s="92" t="str">
        <f>IF(ISBLANK(Tabulka41215[[#This Row],[start. č.]]),"-",IF(Tabulka41215[[#This Row],[příjmení a jméno]]="start. č. nebylo registrováno!","-",IF(VLOOKUP(Tabulka41215[[#This Row],[start. č.]],'3. REGISTRACE'!B:F,5,0)=0,"-",VLOOKUP(Tabulka41215[[#This Row],[start. č.]],'3. REGISTRACE'!B:F,5,0))))</f>
        <v>-</v>
      </c>
      <c r="H18" s="80" t="str">
        <f>IF(OR(Tabulka41215[[#This Row],[pořadí]]="DNF",Tabulka41215[[#This Row],[pořadí]]=" "),"-",TIME(Tabulka41215[[#This Row],[hod]],Tabulka41215[[#This Row],[min]],Tabulka41215[[#This Row],[sek]]))</f>
        <v>-</v>
      </c>
      <c r="I18" s="92" t="str">
        <f>IF(ISBLANK(Tabulka41215[[#This Row],[start. č.]]),"-",IF(Tabulka41215[[#This Row],[příjmení a jméno]]="start. č. nebylo registrováno!","-",IF(VLOOKUP(Tabulka41215[[#This Row],[start. č.]],'3. REGISTRACE'!B:G,6,0)=0,"-",VLOOKUP(Tabulka41215[[#This Row],[start. č.]],'3. REGISTRACE'!B:G,6,0))))</f>
        <v>-</v>
      </c>
      <c r="J18" s="70"/>
      <c r="K18" s="71"/>
      <c r="L18" s="72"/>
      <c r="M18" s="49" t="str">
        <f>IF(AND(ISBLANK(J18),ISBLANK(K18),ISBLANK(L18)),"-",IF(H18&gt;=MAX(H$9:H18),"ok","chyba!!!"))</f>
        <v>-</v>
      </c>
    </row>
    <row r="19" spans="2:13">
      <c r="B19" s="78" t="str">
        <f t="shared" si="0"/>
        <v xml:space="preserve"> </v>
      </c>
      <c r="C19" s="67"/>
      <c r="D19" s="91" t="str">
        <f>IF(ISBLANK(Tabulka41215[[#This Row],[start. č.]]),"-",IF(ISERROR(VLOOKUP(Tabulka41215[[#This Row],[start. č.]],'3. REGISTRACE'!B:F,2,0)),"start. č. nebylo registrováno!",VLOOKUP(Tabulka41215[[#This Row],[start. č.]],'3. REGISTRACE'!B:F,2,0)))</f>
        <v>-</v>
      </c>
      <c r="E19" s="92" t="str">
        <f>IF(ISBLANK(Tabulka41215[[#This Row],[start. č.]]),"-",IF(ISERROR(VLOOKUP(Tabulka41215[[#This Row],[start. č.]],'3. REGISTRACE'!B:F,3,0)),"-",VLOOKUP(Tabulka41215[[#This Row],[start. č.]],'3. REGISTRACE'!B:F,3,0)))</f>
        <v>-</v>
      </c>
      <c r="F19" s="93" t="str">
        <f>IF(ISBLANK(Tabulka41215[[#This Row],[start. č.]]),"-",IF(Tabulka41215[[#This Row],[příjmení a jméno]]="start. č. nebylo registrováno!","-",IF(VLOOKUP(Tabulka41215[[#This Row],[start. č.]],'3. REGISTRACE'!B:F,4,0)=0,"-",VLOOKUP(Tabulka41215[[#This Row],[start. č.]],'3. REGISTRACE'!B:F,4,0))))</f>
        <v>-</v>
      </c>
      <c r="G19" s="92" t="str">
        <f>IF(ISBLANK(Tabulka41215[[#This Row],[start. č.]]),"-",IF(Tabulka41215[[#This Row],[příjmení a jméno]]="start. č. nebylo registrováno!","-",IF(VLOOKUP(Tabulka41215[[#This Row],[start. č.]],'3. REGISTRACE'!B:F,5,0)=0,"-",VLOOKUP(Tabulka41215[[#This Row],[start. č.]],'3. REGISTRACE'!B:F,5,0))))</f>
        <v>-</v>
      </c>
      <c r="H19" s="80" t="str">
        <f>IF(OR(Tabulka41215[[#This Row],[pořadí]]="DNF",Tabulka41215[[#This Row],[pořadí]]=" "),"-",TIME(Tabulka41215[[#This Row],[hod]],Tabulka41215[[#This Row],[min]],Tabulka41215[[#This Row],[sek]]))</f>
        <v>-</v>
      </c>
      <c r="I19" s="92" t="str">
        <f>IF(ISBLANK(Tabulka41215[[#This Row],[start. č.]]),"-",IF(Tabulka41215[[#This Row],[příjmení a jméno]]="start. č. nebylo registrováno!","-",IF(VLOOKUP(Tabulka41215[[#This Row],[start. č.]],'3. REGISTRACE'!B:G,6,0)=0,"-",VLOOKUP(Tabulka41215[[#This Row],[start. č.]],'3. REGISTRACE'!B:G,6,0))))</f>
        <v>-</v>
      </c>
      <c r="J19" s="70"/>
      <c r="K19" s="71"/>
      <c r="L19" s="72"/>
      <c r="M19" s="49" t="str">
        <f>IF(AND(ISBLANK(J19),ISBLANK(K19),ISBLANK(L19)),"-",IF(H19&gt;=MAX(H$9:H19),"ok","chyba!!!"))</f>
        <v>-</v>
      </c>
    </row>
    <row r="20" spans="2:13">
      <c r="B20" s="78" t="str">
        <f t="shared" si="0"/>
        <v xml:space="preserve"> </v>
      </c>
      <c r="C20" s="67"/>
      <c r="D20" s="91" t="str">
        <f>IF(ISBLANK(Tabulka41215[[#This Row],[start. č.]]),"-",IF(ISERROR(VLOOKUP(Tabulka41215[[#This Row],[start. č.]],'3. REGISTRACE'!B:F,2,0)),"start. č. nebylo registrováno!",VLOOKUP(Tabulka41215[[#This Row],[start. č.]],'3. REGISTRACE'!B:F,2,0)))</f>
        <v>-</v>
      </c>
      <c r="E20" s="92" t="str">
        <f>IF(ISBLANK(Tabulka41215[[#This Row],[start. č.]]),"-",IF(ISERROR(VLOOKUP(Tabulka41215[[#This Row],[start. č.]],'3. REGISTRACE'!B:F,3,0)),"-",VLOOKUP(Tabulka41215[[#This Row],[start. č.]],'3. REGISTRACE'!B:F,3,0)))</f>
        <v>-</v>
      </c>
      <c r="F20" s="93" t="str">
        <f>IF(ISBLANK(Tabulka41215[[#This Row],[start. č.]]),"-",IF(Tabulka41215[[#This Row],[příjmení a jméno]]="start. č. nebylo registrováno!","-",IF(VLOOKUP(Tabulka41215[[#This Row],[start. č.]],'3. REGISTRACE'!B:F,4,0)=0,"-",VLOOKUP(Tabulka41215[[#This Row],[start. č.]],'3. REGISTRACE'!B:F,4,0))))</f>
        <v>-</v>
      </c>
      <c r="G20" s="92" t="str">
        <f>IF(ISBLANK(Tabulka41215[[#This Row],[start. č.]]),"-",IF(Tabulka41215[[#This Row],[příjmení a jméno]]="start. č. nebylo registrováno!","-",IF(VLOOKUP(Tabulka41215[[#This Row],[start. č.]],'3. REGISTRACE'!B:F,5,0)=0,"-",VLOOKUP(Tabulka41215[[#This Row],[start. č.]],'3. REGISTRACE'!B:F,5,0))))</f>
        <v>-</v>
      </c>
      <c r="H20" s="80" t="str">
        <f>IF(OR(Tabulka41215[[#This Row],[pořadí]]="DNF",Tabulka41215[[#This Row],[pořadí]]=" "),"-",TIME(Tabulka41215[[#This Row],[hod]],Tabulka41215[[#This Row],[min]],Tabulka41215[[#This Row],[sek]]))</f>
        <v>-</v>
      </c>
      <c r="I20" s="92" t="str">
        <f>IF(ISBLANK(Tabulka41215[[#This Row],[start. č.]]),"-",IF(Tabulka41215[[#This Row],[příjmení a jméno]]="start. č. nebylo registrováno!","-",IF(VLOOKUP(Tabulka41215[[#This Row],[start. č.]],'3. REGISTRACE'!B:G,6,0)=0,"-",VLOOKUP(Tabulka41215[[#This Row],[start. č.]],'3. REGISTRACE'!B:G,6,0))))</f>
        <v>-</v>
      </c>
      <c r="J20" s="70"/>
      <c r="K20" s="71"/>
      <c r="L20" s="72"/>
      <c r="M20" s="49" t="str">
        <f>IF(AND(ISBLANK(J20),ISBLANK(K20),ISBLANK(L20)),"-",IF(H20&gt;=MAX(H$9:H20),"ok","chyba!!!"))</f>
        <v>-</v>
      </c>
    </row>
    <row r="21" spans="2:13">
      <c r="B21" s="78" t="str">
        <f t="shared" si="0"/>
        <v xml:space="preserve"> </v>
      </c>
      <c r="C21" s="67"/>
      <c r="D21" s="91" t="str">
        <f>IF(ISBLANK(Tabulka41215[[#This Row],[start. č.]]),"-",IF(ISERROR(VLOOKUP(Tabulka41215[[#This Row],[start. č.]],'3. REGISTRACE'!B:F,2,0)),"start. č. nebylo registrováno!",VLOOKUP(Tabulka41215[[#This Row],[start. č.]],'3. REGISTRACE'!B:F,2,0)))</f>
        <v>-</v>
      </c>
      <c r="E21" s="92" t="str">
        <f>IF(ISBLANK(Tabulka41215[[#This Row],[start. č.]]),"-",IF(ISERROR(VLOOKUP(Tabulka41215[[#This Row],[start. č.]],'3. REGISTRACE'!B:F,3,0)),"-",VLOOKUP(Tabulka41215[[#This Row],[start. č.]],'3. REGISTRACE'!B:F,3,0)))</f>
        <v>-</v>
      </c>
      <c r="F21" s="93" t="str">
        <f>IF(ISBLANK(Tabulka41215[[#This Row],[start. č.]]),"-",IF(Tabulka41215[[#This Row],[příjmení a jméno]]="start. č. nebylo registrováno!","-",IF(VLOOKUP(Tabulka41215[[#This Row],[start. č.]],'3. REGISTRACE'!B:F,4,0)=0,"-",VLOOKUP(Tabulka41215[[#This Row],[start. č.]],'3. REGISTRACE'!B:F,4,0))))</f>
        <v>-</v>
      </c>
      <c r="G21" s="92" t="str">
        <f>IF(ISBLANK(Tabulka41215[[#This Row],[start. č.]]),"-",IF(Tabulka41215[[#This Row],[příjmení a jméno]]="start. č. nebylo registrováno!","-",IF(VLOOKUP(Tabulka41215[[#This Row],[start. č.]],'3. REGISTRACE'!B:F,5,0)=0,"-",VLOOKUP(Tabulka41215[[#This Row],[start. č.]],'3. REGISTRACE'!B:F,5,0))))</f>
        <v>-</v>
      </c>
      <c r="H21" s="80" t="str">
        <f>IF(OR(Tabulka41215[[#This Row],[pořadí]]="DNF",Tabulka41215[[#This Row],[pořadí]]=" "),"-",TIME(Tabulka41215[[#This Row],[hod]],Tabulka41215[[#This Row],[min]],Tabulka41215[[#This Row],[sek]]))</f>
        <v>-</v>
      </c>
      <c r="I21" s="92" t="str">
        <f>IF(ISBLANK(Tabulka41215[[#This Row],[start. č.]]),"-",IF(Tabulka41215[[#This Row],[příjmení a jméno]]="start. č. nebylo registrováno!","-",IF(VLOOKUP(Tabulka41215[[#This Row],[start. č.]],'3. REGISTRACE'!B:G,6,0)=0,"-",VLOOKUP(Tabulka41215[[#This Row],[start. č.]],'3. REGISTRACE'!B:G,6,0))))</f>
        <v>-</v>
      </c>
      <c r="J21" s="70"/>
      <c r="K21" s="71"/>
      <c r="L21" s="72"/>
      <c r="M21" s="49" t="str">
        <f>IF(AND(ISBLANK(J21),ISBLANK(K21),ISBLANK(L21)),"-",IF(H21&gt;=MAX(H$9:H21),"ok","chyba!!!"))</f>
        <v>-</v>
      </c>
    </row>
    <row r="22" spans="2:13">
      <c r="B22" s="78" t="str">
        <f t="shared" si="0"/>
        <v xml:space="preserve"> </v>
      </c>
      <c r="C22" s="67"/>
      <c r="D22" s="91" t="str">
        <f>IF(ISBLANK(Tabulka41215[[#This Row],[start. č.]]),"-",IF(ISERROR(VLOOKUP(Tabulka41215[[#This Row],[start. č.]],'3. REGISTRACE'!B:F,2,0)),"start. č. nebylo registrováno!",VLOOKUP(Tabulka41215[[#This Row],[start. č.]],'3. REGISTRACE'!B:F,2,0)))</f>
        <v>-</v>
      </c>
      <c r="E22" s="92" t="str">
        <f>IF(ISBLANK(Tabulka41215[[#This Row],[start. č.]]),"-",IF(ISERROR(VLOOKUP(Tabulka41215[[#This Row],[start. č.]],'3. REGISTRACE'!B:F,3,0)),"-",VLOOKUP(Tabulka41215[[#This Row],[start. č.]],'3. REGISTRACE'!B:F,3,0)))</f>
        <v>-</v>
      </c>
      <c r="F22" s="93" t="str">
        <f>IF(ISBLANK(Tabulka41215[[#This Row],[start. č.]]),"-",IF(Tabulka41215[[#This Row],[příjmení a jméno]]="start. č. nebylo registrováno!","-",IF(VLOOKUP(Tabulka41215[[#This Row],[start. č.]],'3. REGISTRACE'!B:F,4,0)=0,"-",VLOOKUP(Tabulka41215[[#This Row],[start. č.]],'3. REGISTRACE'!B:F,4,0))))</f>
        <v>-</v>
      </c>
      <c r="G22" s="92" t="str">
        <f>IF(ISBLANK(Tabulka41215[[#This Row],[start. č.]]),"-",IF(Tabulka41215[[#This Row],[příjmení a jméno]]="start. č. nebylo registrováno!","-",IF(VLOOKUP(Tabulka41215[[#This Row],[start. č.]],'3. REGISTRACE'!B:F,5,0)=0,"-",VLOOKUP(Tabulka41215[[#This Row],[start. č.]],'3. REGISTRACE'!B:F,5,0))))</f>
        <v>-</v>
      </c>
      <c r="H22" s="80" t="str">
        <f>IF(OR(Tabulka41215[[#This Row],[pořadí]]="DNF",Tabulka41215[[#This Row],[pořadí]]=" "),"-",TIME(Tabulka41215[[#This Row],[hod]],Tabulka41215[[#This Row],[min]],Tabulka41215[[#This Row],[sek]]))</f>
        <v>-</v>
      </c>
      <c r="I22" s="92" t="str">
        <f>IF(ISBLANK(Tabulka41215[[#This Row],[start. č.]]),"-",IF(Tabulka41215[[#This Row],[příjmení a jméno]]="start. č. nebylo registrováno!","-",IF(VLOOKUP(Tabulka41215[[#This Row],[start. č.]],'3. REGISTRACE'!B:G,6,0)=0,"-",VLOOKUP(Tabulka41215[[#This Row],[start. č.]],'3. REGISTRACE'!B:G,6,0))))</f>
        <v>-</v>
      </c>
      <c r="J22" s="70"/>
      <c r="K22" s="71"/>
      <c r="L22" s="72"/>
      <c r="M22" s="49" t="str">
        <f>IF(AND(ISBLANK(J22),ISBLANK(K22),ISBLANK(L22)),"-",IF(H22&gt;=MAX(H$9:H22),"ok","chyba!!!"))</f>
        <v>-</v>
      </c>
    </row>
    <row r="23" spans="2:13">
      <c r="B23" s="78" t="str">
        <f t="shared" si="0"/>
        <v xml:space="preserve"> </v>
      </c>
      <c r="C23" s="67"/>
      <c r="D23" s="91" t="str">
        <f>IF(ISBLANK(Tabulka41215[[#This Row],[start. č.]]),"-",IF(ISERROR(VLOOKUP(Tabulka41215[[#This Row],[start. č.]],'3. REGISTRACE'!B:F,2,0)),"start. č. nebylo registrováno!",VLOOKUP(Tabulka41215[[#This Row],[start. č.]],'3. REGISTRACE'!B:F,2,0)))</f>
        <v>-</v>
      </c>
      <c r="E23" s="92" t="str">
        <f>IF(ISBLANK(Tabulka41215[[#This Row],[start. č.]]),"-",IF(ISERROR(VLOOKUP(Tabulka41215[[#This Row],[start. č.]],'3. REGISTRACE'!B:F,3,0)),"-",VLOOKUP(Tabulka41215[[#This Row],[start. č.]],'3. REGISTRACE'!B:F,3,0)))</f>
        <v>-</v>
      </c>
      <c r="F23" s="93" t="str">
        <f>IF(ISBLANK(Tabulka41215[[#This Row],[start. č.]]),"-",IF(Tabulka41215[[#This Row],[příjmení a jméno]]="start. č. nebylo registrováno!","-",IF(VLOOKUP(Tabulka41215[[#This Row],[start. č.]],'3. REGISTRACE'!B:F,4,0)=0,"-",VLOOKUP(Tabulka41215[[#This Row],[start. č.]],'3. REGISTRACE'!B:F,4,0))))</f>
        <v>-</v>
      </c>
      <c r="G23" s="92" t="str">
        <f>IF(ISBLANK(Tabulka41215[[#This Row],[start. č.]]),"-",IF(Tabulka41215[[#This Row],[příjmení a jméno]]="start. č. nebylo registrováno!","-",IF(VLOOKUP(Tabulka41215[[#This Row],[start. č.]],'3. REGISTRACE'!B:F,5,0)=0,"-",VLOOKUP(Tabulka41215[[#This Row],[start. č.]],'3. REGISTRACE'!B:F,5,0))))</f>
        <v>-</v>
      </c>
      <c r="H23" s="80" t="str">
        <f>IF(OR(Tabulka41215[[#This Row],[pořadí]]="DNF",Tabulka41215[[#This Row],[pořadí]]=" "),"-",TIME(Tabulka41215[[#This Row],[hod]],Tabulka41215[[#This Row],[min]],Tabulka41215[[#This Row],[sek]]))</f>
        <v>-</v>
      </c>
      <c r="I23" s="92" t="str">
        <f>IF(ISBLANK(Tabulka41215[[#This Row],[start. č.]]),"-",IF(Tabulka41215[[#This Row],[příjmení a jméno]]="start. č. nebylo registrováno!","-",IF(VLOOKUP(Tabulka41215[[#This Row],[start. č.]],'3. REGISTRACE'!B:G,6,0)=0,"-",VLOOKUP(Tabulka41215[[#This Row],[start. č.]],'3. REGISTRACE'!B:G,6,0))))</f>
        <v>-</v>
      </c>
      <c r="J23" s="70"/>
      <c r="K23" s="71"/>
      <c r="L23" s="72"/>
      <c r="M23" s="49" t="str">
        <f>IF(AND(ISBLANK(J23),ISBLANK(K23),ISBLANK(L23)),"-",IF(H23&gt;=MAX(H$9:H23),"ok","chyba!!!"))</f>
        <v>-</v>
      </c>
    </row>
    <row r="24" spans="2:13">
      <c r="B24" s="78" t="str">
        <f t="shared" si="0"/>
        <v xml:space="preserve"> </v>
      </c>
      <c r="C24" s="67"/>
      <c r="D24" s="91" t="str">
        <f>IF(ISBLANK(Tabulka41215[[#This Row],[start. č.]]),"-",IF(ISERROR(VLOOKUP(Tabulka41215[[#This Row],[start. č.]],'3. REGISTRACE'!B:F,2,0)),"start. č. nebylo registrováno!",VLOOKUP(Tabulka41215[[#This Row],[start. č.]],'3. REGISTRACE'!B:F,2,0)))</f>
        <v>-</v>
      </c>
      <c r="E24" s="92" t="str">
        <f>IF(ISBLANK(Tabulka41215[[#This Row],[start. č.]]),"-",IF(ISERROR(VLOOKUP(Tabulka41215[[#This Row],[start. č.]],'3. REGISTRACE'!B:F,3,0)),"-",VLOOKUP(Tabulka41215[[#This Row],[start. č.]],'3. REGISTRACE'!B:F,3,0)))</f>
        <v>-</v>
      </c>
      <c r="F24" s="93" t="str">
        <f>IF(ISBLANK(Tabulka41215[[#This Row],[start. č.]]),"-",IF(Tabulka41215[[#This Row],[příjmení a jméno]]="start. č. nebylo registrováno!","-",IF(VLOOKUP(Tabulka41215[[#This Row],[start. č.]],'3. REGISTRACE'!B:F,4,0)=0,"-",VLOOKUP(Tabulka41215[[#This Row],[start. č.]],'3. REGISTRACE'!B:F,4,0))))</f>
        <v>-</v>
      </c>
      <c r="G24" s="92" t="str">
        <f>IF(ISBLANK(Tabulka41215[[#This Row],[start. č.]]),"-",IF(Tabulka41215[[#This Row],[příjmení a jméno]]="start. č. nebylo registrováno!","-",IF(VLOOKUP(Tabulka41215[[#This Row],[start. č.]],'3. REGISTRACE'!B:F,5,0)=0,"-",VLOOKUP(Tabulka41215[[#This Row],[start. č.]],'3. REGISTRACE'!B:F,5,0))))</f>
        <v>-</v>
      </c>
      <c r="H24" s="80" t="str">
        <f>IF(OR(Tabulka41215[[#This Row],[pořadí]]="DNF",Tabulka41215[[#This Row],[pořadí]]=" "),"-",TIME(Tabulka41215[[#This Row],[hod]],Tabulka41215[[#This Row],[min]],Tabulka41215[[#This Row],[sek]]))</f>
        <v>-</v>
      </c>
      <c r="I24" s="92" t="str">
        <f>IF(ISBLANK(Tabulka41215[[#This Row],[start. č.]]),"-",IF(Tabulka41215[[#This Row],[příjmení a jméno]]="start. č. nebylo registrováno!","-",IF(VLOOKUP(Tabulka41215[[#This Row],[start. č.]],'3. REGISTRACE'!B:G,6,0)=0,"-",VLOOKUP(Tabulka41215[[#This Row],[start. č.]],'3. REGISTRACE'!B:G,6,0))))</f>
        <v>-</v>
      </c>
      <c r="J24" s="70"/>
      <c r="K24" s="71"/>
      <c r="L24" s="72"/>
      <c r="M24" s="49" t="str">
        <f>IF(AND(ISBLANK(J24),ISBLANK(K24),ISBLANK(L24)),"-",IF(H24&gt;=MAX(H$9:H24),"ok","chyba!!!"))</f>
        <v>-</v>
      </c>
    </row>
    <row r="25" spans="2:13">
      <c r="B25" s="78" t="str">
        <f t="shared" si="0"/>
        <v xml:space="preserve"> </v>
      </c>
      <c r="C25" s="67"/>
      <c r="D25" s="91" t="str">
        <f>IF(ISBLANK(Tabulka41215[[#This Row],[start. č.]]),"-",IF(ISERROR(VLOOKUP(Tabulka41215[[#This Row],[start. č.]],'3. REGISTRACE'!B:F,2,0)),"start. č. nebylo registrováno!",VLOOKUP(Tabulka41215[[#This Row],[start. č.]],'3. REGISTRACE'!B:F,2,0)))</f>
        <v>-</v>
      </c>
      <c r="E25" s="92" t="str">
        <f>IF(ISBLANK(Tabulka41215[[#This Row],[start. č.]]),"-",IF(ISERROR(VLOOKUP(Tabulka41215[[#This Row],[start. č.]],'3. REGISTRACE'!B:F,3,0)),"-",VLOOKUP(Tabulka41215[[#This Row],[start. č.]],'3. REGISTRACE'!B:F,3,0)))</f>
        <v>-</v>
      </c>
      <c r="F25" s="93" t="str">
        <f>IF(ISBLANK(Tabulka41215[[#This Row],[start. č.]]),"-",IF(Tabulka41215[[#This Row],[příjmení a jméno]]="start. č. nebylo registrováno!","-",IF(VLOOKUP(Tabulka41215[[#This Row],[start. č.]],'3. REGISTRACE'!B:F,4,0)=0,"-",VLOOKUP(Tabulka41215[[#This Row],[start. č.]],'3. REGISTRACE'!B:F,4,0))))</f>
        <v>-</v>
      </c>
      <c r="G25" s="92" t="str">
        <f>IF(ISBLANK(Tabulka41215[[#This Row],[start. č.]]),"-",IF(Tabulka41215[[#This Row],[příjmení a jméno]]="start. č. nebylo registrováno!","-",IF(VLOOKUP(Tabulka41215[[#This Row],[start. č.]],'3. REGISTRACE'!B:F,5,0)=0,"-",VLOOKUP(Tabulka41215[[#This Row],[start. č.]],'3. REGISTRACE'!B:F,5,0))))</f>
        <v>-</v>
      </c>
      <c r="H25" s="80" t="str">
        <f>IF(OR(Tabulka41215[[#This Row],[pořadí]]="DNF",Tabulka41215[[#This Row],[pořadí]]=" "),"-",TIME(Tabulka41215[[#This Row],[hod]],Tabulka41215[[#This Row],[min]],Tabulka41215[[#This Row],[sek]]))</f>
        <v>-</v>
      </c>
      <c r="I25" s="92" t="str">
        <f>IF(ISBLANK(Tabulka41215[[#This Row],[start. č.]]),"-",IF(Tabulka41215[[#This Row],[příjmení a jméno]]="start. č. nebylo registrováno!","-",IF(VLOOKUP(Tabulka41215[[#This Row],[start. č.]],'3. REGISTRACE'!B:G,6,0)=0,"-",VLOOKUP(Tabulka41215[[#This Row],[start. č.]],'3. REGISTRACE'!B:G,6,0))))</f>
        <v>-</v>
      </c>
      <c r="J25" s="70"/>
      <c r="K25" s="71"/>
      <c r="L25" s="72"/>
      <c r="M25" s="49" t="str">
        <f>IF(AND(ISBLANK(J25),ISBLANK(K25),ISBLANK(L25)),"-",IF(H25&gt;=MAX(H$9:H25),"ok","chyba!!!"))</f>
        <v>-</v>
      </c>
    </row>
    <row r="26" spans="2:13">
      <c r="B26" s="78" t="str">
        <f t="shared" si="0"/>
        <v xml:space="preserve"> </v>
      </c>
      <c r="C26" s="67"/>
      <c r="D26" s="91" t="str">
        <f>IF(ISBLANK(Tabulka41215[[#This Row],[start. č.]]),"-",IF(ISERROR(VLOOKUP(Tabulka41215[[#This Row],[start. č.]],'3. REGISTRACE'!B:F,2,0)),"start. č. nebylo registrováno!",VLOOKUP(Tabulka41215[[#This Row],[start. č.]],'3. REGISTRACE'!B:F,2,0)))</f>
        <v>-</v>
      </c>
      <c r="E26" s="92" t="str">
        <f>IF(ISBLANK(Tabulka41215[[#This Row],[start. č.]]),"-",IF(ISERROR(VLOOKUP(Tabulka41215[[#This Row],[start. č.]],'3. REGISTRACE'!B:F,3,0)),"-",VLOOKUP(Tabulka41215[[#This Row],[start. č.]],'3. REGISTRACE'!B:F,3,0)))</f>
        <v>-</v>
      </c>
      <c r="F26" s="93" t="str">
        <f>IF(ISBLANK(Tabulka41215[[#This Row],[start. č.]]),"-",IF(Tabulka41215[[#This Row],[příjmení a jméno]]="start. č. nebylo registrováno!","-",IF(VLOOKUP(Tabulka41215[[#This Row],[start. č.]],'3. REGISTRACE'!B:F,4,0)=0,"-",VLOOKUP(Tabulka41215[[#This Row],[start. č.]],'3. REGISTRACE'!B:F,4,0))))</f>
        <v>-</v>
      </c>
      <c r="G26" s="92" t="str">
        <f>IF(ISBLANK(Tabulka41215[[#This Row],[start. č.]]),"-",IF(Tabulka41215[[#This Row],[příjmení a jméno]]="start. č. nebylo registrováno!","-",IF(VLOOKUP(Tabulka41215[[#This Row],[start. č.]],'3. REGISTRACE'!B:F,5,0)=0,"-",VLOOKUP(Tabulka41215[[#This Row],[start. č.]],'3. REGISTRACE'!B:F,5,0))))</f>
        <v>-</v>
      </c>
      <c r="H26" s="80" t="str">
        <f>IF(OR(Tabulka41215[[#This Row],[pořadí]]="DNF",Tabulka41215[[#This Row],[pořadí]]=" "),"-",TIME(Tabulka41215[[#This Row],[hod]],Tabulka41215[[#This Row],[min]],Tabulka41215[[#This Row],[sek]]))</f>
        <v>-</v>
      </c>
      <c r="I26" s="92" t="str">
        <f>IF(ISBLANK(Tabulka41215[[#This Row],[start. č.]]),"-",IF(Tabulka41215[[#This Row],[příjmení a jméno]]="start. č. nebylo registrováno!","-",IF(VLOOKUP(Tabulka41215[[#This Row],[start. č.]],'3. REGISTRACE'!B:G,6,0)=0,"-",VLOOKUP(Tabulka41215[[#This Row],[start. č.]],'3. REGISTRACE'!B:G,6,0))))</f>
        <v>-</v>
      </c>
      <c r="J26" s="70"/>
      <c r="K26" s="71"/>
      <c r="L26" s="72"/>
      <c r="M26" s="49" t="str">
        <f>IF(AND(ISBLANK(J26),ISBLANK(K26),ISBLANK(L26)),"-",IF(H26&gt;=MAX(H$9:H26),"ok","chyba!!!"))</f>
        <v>-</v>
      </c>
    </row>
    <row r="27" spans="2:13">
      <c r="B27" s="78" t="str">
        <f t="shared" si="0"/>
        <v xml:space="preserve"> </v>
      </c>
      <c r="C27" s="67"/>
      <c r="D27" s="91" t="str">
        <f>IF(ISBLANK(Tabulka41215[[#This Row],[start. č.]]),"-",IF(ISERROR(VLOOKUP(Tabulka41215[[#This Row],[start. č.]],'3. REGISTRACE'!B:F,2,0)),"start. č. nebylo registrováno!",VLOOKUP(Tabulka41215[[#This Row],[start. č.]],'3. REGISTRACE'!B:F,2,0)))</f>
        <v>-</v>
      </c>
      <c r="E27" s="92" t="str">
        <f>IF(ISBLANK(Tabulka41215[[#This Row],[start. č.]]),"-",IF(ISERROR(VLOOKUP(Tabulka41215[[#This Row],[start. č.]],'3. REGISTRACE'!B:F,3,0)),"-",VLOOKUP(Tabulka41215[[#This Row],[start. č.]],'3. REGISTRACE'!B:F,3,0)))</f>
        <v>-</v>
      </c>
      <c r="F27" s="93" t="str">
        <f>IF(ISBLANK(Tabulka41215[[#This Row],[start. č.]]),"-",IF(Tabulka41215[[#This Row],[příjmení a jméno]]="start. č. nebylo registrováno!","-",IF(VLOOKUP(Tabulka41215[[#This Row],[start. č.]],'3. REGISTRACE'!B:F,4,0)=0,"-",VLOOKUP(Tabulka41215[[#This Row],[start. č.]],'3. REGISTRACE'!B:F,4,0))))</f>
        <v>-</v>
      </c>
      <c r="G27" s="92" t="str">
        <f>IF(ISBLANK(Tabulka41215[[#This Row],[start. č.]]),"-",IF(Tabulka41215[[#This Row],[příjmení a jméno]]="start. č. nebylo registrováno!","-",IF(VLOOKUP(Tabulka41215[[#This Row],[start. č.]],'3. REGISTRACE'!B:F,5,0)=0,"-",VLOOKUP(Tabulka41215[[#This Row],[start. č.]],'3. REGISTRACE'!B:F,5,0))))</f>
        <v>-</v>
      </c>
      <c r="H27" s="80" t="str">
        <f>IF(OR(Tabulka41215[[#This Row],[pořadí]]="DNF",Tabulka41215[[#This Row],[pořadí]]=" "),"-",TIME(Tabulka41215[[#This Row],[hod]],Tabulka41215[[#This Row],[min]],Tabulka41215[[#This Row],[sek]]))</f>
        <v>-</v>
      </c>
      <c r="I27" s="92" t="str">
        <f>IF(ISBLANK(Tabulka41215[[#This Row],[start. č.]]),"-",IF(Tabulka41215[[#This Row],[příjmení a jméno]]="start. č. nebylo registrováno!","-",IF(VLOOKUP(Tabulka41215[[#This Row],[start. č.]],'3. REGISTRACE'!B:G,6,0)=0,"-",VLOOKUP(Tabulka41215[[#This Row],[start. č.]],'3. REGISTRACE'!B:G,6,0))))</f>
        <v>-</v>
      </c>
      <c r="J27" s="70"/>
      <c r="K27" s="71"/>
      <c r="L27" s="72"/>
      <c r="M27" s="49" t="str">
        <f>IF(AND(ISBLANK(J27),ISBLANK(K27),ISBLANK(L27)),"-",IF(H27&gt;=MAX(H$9:H27),"ok","chyba!!!"))</f>
        <v>-</v>
      </c>
    </row>
    <row r="28" spans="2:13">
      <c r="B28" s="78" t="str">
        <f t="shared" si="0"/>
        <v xml:space="preserve"> </v>
      </c>
      <c r="C28" s="67"/>
      <c r="D28" s="91" t="str">
        <f>IF(ISBLANK(Tabulka41215[[#This Row],[start. č.]]),"-",IF(ISERROR(VLOOKUP(Tabulka41215[[#This Row],[start. č.]],'3. REGISTRACE'!B:F,2,0)),"start. č. nebylo registrováno!",VLOOKUP(Tabulka41215[[#This Row],[start. č.]],'3. REGISTRACE'!B:F,2,0)))</f>
        <v>-</v>
      </c>
      <c r="E28" s="92" t="str">
        <f>IF(ISBLANK(Tabulka41215[[#This Row],[start. č.]]),"-",IF(ISERROR(VLOOKUP(Tabulka41215[[#This Row],[start. č.]],'3. REGISTRACE'!B:F,3,0)),"-",VLOOKUP(Tabulka41215[[#This Row],[start. č.]],'3. REGISTRACE'!B:F,3,0)))</f>
        <v>-</v>
      </c>
      <c r="F28" s="93" t="str">
        <f>IF(ISBLANK(Tabulka41215[[#This Row],[start. č.]]),"-",IF(Tabulka41215[[#This Row],[příjmení a jméno]]="start. č. nebylo registrováno!","-",IF(VLOOKUP(Tabulka41215[[#This Row],[start. č.]],'3. REGISTRACE'!B:F,4,0)=0,"-",VLOOKUP(Tabulka41215[[#This Row],[start. č.]],'3. REGISTRACE'!B:F,4,0))))</f>
        <v>-</v>
      </c>
      <c r="G28" s="92" t="str">
        <f>IF(ISBLANK(Tabulka41215[[#This Row],[start. č.]]),"-",IF(Tabulka41215[[#This Row],[příjmení a jméno]]="start. č. nebylo registrováno!","-",IF(VLOOKUP(Tabulka41215[[#This Row],[start. č.]],'3. REGISTRACE'!B:F,5,0)=0,"-",VLOOKUP(Tabulka41215[[#This Row],[start. č.]],'3. REGISTRACE'!B:F,5,0))))</f>
        <v>-</v>
      </c>
      <c r="H28" s="80" t="str">
        <f>IF(OR(Tabulka41215[[#This Row],[pořadí]]="DNF",Tabulka41215[[#This Row],[pořadí]]=" "),"-",TIME(Tabulka41215[[#This Row],[hod]],Tabulka41215[[#This Row],[min]],Tabulka41215[[#This Row],[sek]]))</f>
        <v>-</v>
      </c>
      <c r="I28" s="92" t="str">
        <f>IF(ISBLANK(Tabulka41215[[#This Row],[start. č.]]),"-",IF(Tabulka41215[[#This Row],[příjmení a jméno]]="start. č. nebylo registrováno!","-",IF(VLOOKUP(Tabulka41215[[#This Row],[start. č.]],'3. REGISTRACE'!B:G,6,0)=0,"-",VLOOKUP(Tabulka41215[[#This Row],[start. č.]],'3. REGISTRACE'!B:G,6,0))))</f>
        <v>-</v>
      </c>
      <c r="J28" s="70"/>
      <c r="K28" s="71"/>
      <c r="L28" s="72"/>
      <c r="M28" s="49" t="str">
        <f>IF(AND(ISBLANK(J28),ISBLANK(K28),ISBLANK(L28)),"-",IF(H28&gt;=MAX(H$9:H28),"ok","chyba!!!"))</f>
        <v>-</v>
      </c>
    </row>
    <row r="29" spans="2:13">
      <c r="B29" s="78" t="str">
        <f t="shared" si="0"/>
        <v xml:space="preserve"> </v>
      </c>
      <c r="C29" s="67"/>
      <c r="D29" s="91" t="str">
        <f>IF(ISBLANK(Tabulka41215[[#This Row],[start. č.]]),"-",IF(ISERROR(VLOOKUP(Tabulka41215[[#This Row],[start. č.]],'3. REGISTRACE'!B:F,2,0)),"start. č. nebylo registrováno!",VLOOKUP(Tabulka41215[[#This Row],[start. č.]],'3. REGISTRACE'!B:F,2,0)))</f>
        <v>-</v>
      </c>
      <c r="E29" s="92" t="str">
        <f>IF(ISBLANK(Tabulka41215[[#This Row],[start. č.]]),"-",IF(ISERROR(VLOOKUP(Tabulka41215[[#This Row],[start. č.]],'3. REGISTRACE'!B:F,3,0)),"-",VLOOKUP(Tabulka41215[[#This Row],[start. č.]],'3. REGISTRACE'!B:F,3,0)))</f>
        <v>-</v>
      </c>
      <c r="F29" s="93" t="str">
        <f>IF(ISBLANK(Tabulka41215[[#This Row],[start. č.]]),"-",IF(Tabulka41215[[#This Row],[příjmení a jméno]]="start. č. nebylo registrováno!","-",IF(VLOOKUP(Tabulka41215[[#This Row],[start. č.]],'3. REGISTRACE'!B:F,4,0)=0,"-",VLOOKUP(Tabulka41215[[#This Row],[start. č.]],'3. REGISTRACE'!B:F,4,0))))</f>
        <v>-</v>
      </c>
      <c r="G29" s="92" t="str">
        <f>IF(ISBLANK(Tabulka41215[[#This Row],[start. č.]]),"-",IF(Tabulka41215[[#This Row],[příjmení a jméno]]="start. č. nebylo registrováno!","-",IF(VLOOKUP(Tabulka41215[[#This Row],[start. č.]],'3. REGISTRACE'!B:F,5,0)=0,"-",VLOOKUP(Tabulka41215[[#This Row],[start. č.]],'3. REGISTRACE'!B:F,5,0))))</f>
        <v>-</v>
      </c>
      <c r="H29" s="80" t="str">
        <f>IF(OR(Tabulka41215[[#This Row],[pořadí]]="DNF",Tabulka41215[[#This Row],[pořadí]]=" "),"-",TIME(Tabulka41215[[#This Row],[hod]],Tabulka41215[[#This Row],[min]],Tabulka41215[[#This Row],[sek]]))</f>
        <v>-</v>
      </c>
      <c r="I29" s="92" t="str">
        <f>IF(ISBLANK(Tabulka41215[[#This Row],[start. č.]]),"-",IF(Tabulka41215[[#This Row],[příjmení a jméno]]="start. č. nebylo registrováno!","-",IF(VLOOKUP(Tabulka41215[[#This Row],[start. č.]],'3. REGISTRACE'!B:G,6,0)=0,"-",VLOOKUP(Tabulka41215[[#This Row],[start. č.]],'3. REGISTRACE'!B:G,6,0))))</f>
        <v>-</v>
      </c>
      <c r="J29" s="70"/>
      <c r="K29" s="71"/>
      <c r="L29" s="72"/>
      <c r="M29" s="49" t="str">
        <f>IF(AND(ISBLANK(J29),ISBLANK(K29),ISBLANK(L29)),"-",IF(H29&gt;=MAX(H$9:H29),"ok","chyba!!!"))</f>
        <v>-</v>
      </c>
    </row>
    <row r="30" spans="2:13">
      <c r="B30" s="78" t="str">
        <f t="shared" si="0"/>
        <v xml:space="preserve"> </v>
      </c>
      <c r="C30" s="67"/>
      <c r="D30" s="91" t="str">
        <f>IF(ISBLANK(Tabulka41215[[#This Row],[start. č.]]),"-",IF(ISERROR(VLOOKUP(Tabulka41215[[#This Row],[start. č.]],'3. REGISTRACE'!B:F,2,0)),"start. č. nebylo registrováno!",VLOOKUP(Tabulka41215[[#This Row],[start. č.]],'3. REGISTRACE'!B:F,2,0)))</f>
        <v>-</v>
      </c>
      <c r="E30" s="92" t="str">
        <f>IF(ISBLANK(Tabulka41215[[#This Row],[start. č.]]),"-",IF(ISERROR(VLOOKUP(Tabulka41215[[#This Row],[start. č.]],'3. REGISTRACE'!B:F,3,0)),"-",VLOOKUP(Tabulka41215[[#This Row],[start. č.]],'3. REGISTRACE'!B:F,3,0)))</f>
        <v>-</v>
      </c>
      <c r="F30" s="93" t="str">
        <f>IF(ISBLANK(Tabulka41215[[#This Row],[start. č.]]),"-",IF(Tabulka41215[[#This Row],[příjmení a jméno]]="start. č. nebylo registrováno!","-",IF(VLOOKUP(Tabulka41215[[#This Row],[start. č.]],'3. REGISTRACE'!B:F,4,0)=0,"-",VLOOKUP(Tabulka41215[[#This Row],[start. č.]],'3. REGISTRACE'!B:F,4,0))))</f>
        <v>-</v>
      </c>
      <c r="G30" s="92" t="str">
        <f>IF(ISBLANK(Tabulka41215[[#This Row],[start. č.]]),"-",IF(Tabulka41215[[#This Row],[příjmení a jméno]]="start. č. nebylo registrováno!","-",IF(VLOOKUP(Tabulka41215[[#This Row],[start. č.]],'3. REGISTRACE'!B:F,5,0)=0,"-",VLOOKUP(Tabulka41215[[#This Row],[start. č.]],'3. REGISTRACE'!B:F,5,0))))</f>
        <v>-</v>
      </c>
      <c r="H30" s="80" t="str">
        <f>IF(OR(Tabulka41215[[#This Row],[pořadí]]="DNF",Tabulka41215[[#This Row],[pořadí]]=" "),"-",TIME(Tabulka41215[[#This Row],[hod]],Tabulka41215[[#This Row],[min]],Tabulka41215[[#This Row],[sek]]))</f>
        <v>-</v>
      </c>
      <c r="I30" s="92" t="str">
        <f>IF(ISBLANK(Tabulka41215[[#This Row],[start. č.]]),"-",IF(Tabulka41215[[#This Row],[příjmení a jméno]]="start. č. nebylo registrováno!","-",IF(VLOOKUP(Tabulka41215[[#This Row],[start. č.]],'3. REGISTRACE'!B:G,6,0)=0,"-",VLOOKUP(Tabulka41215[[#This Row],[start. č.]],'3. REGISTRACE'!B:G,6,0))))</f>
        <v>-</v>
      </c>
      <c r="J30" s="70"/>
      <c r="K30" s="71"/>
      <c r="L30" s="72"/>
      <c r="M30" s="49" t="str">
        <f>IF(AND(ISBLANK(J30),ISBLANK(K30),ISBLANK(L30)),"-",IF(H30&gt;=MAX(H$9:H30),"ok","chyba!!!"))</f>
        <v>-</v>
      </c>
    </row>
    <row r="31" spans="2:13">
      <c r="B31" s="78" t="str">
        <f t="shared" si="0"/>
        <v xml:space="preserve"> </v>
      </c>
      <c r="C31" s="67"/>
      <c r="D31" s="91" t="str">
        <f>IF(ISBLANK(Tabulka41215[[#This Row],[start. č.]]),"-",IF(ISERROR(VLOOKUP(Tabulka41215[[#This Row],[start. č.]],'3. REGISTRACE'!B:F,2,0)),"start. č. nebylo registrováno!",VLOOKUP(Tabulka41215[[#This Row],[start. č.]],'3. REGISTRACE'!B:F,2,0)))</f>
        <v>-</v>
      </c>
      <c r="E31" s="92" t="str">
        <f>IF(ISBLANK(Tabulka41215[[#This Row],[start. č.]]),"-",IF(ISERROR(VLOOKUP(Tabulka41215[[#This Row],[start. č.]],'3. REGISTRACE'!B:F,3,0)),"-",VLOOKUP(Tabulka41215[[#This Row],[start. č.]],'3. REGISTRACE'!B:F,3,0)))</f>
        <v>-</v>
      </c>
      <c r="F31" s="93" t="str">
        <f>IF(ISBLANK(Tabulka41215[[#This Row],[start. č.]]),"-",IF(Tabulka41215[[#This Row],[příjmení a jméno]]="start. č. nebylo registrováno!","-",IF(VLOOKUP(Tabulka41215[[#This Row],[start. č.]],'3. REGISTRACE'!B:F,4,0)=0,"-",VLOOKUP(Tabulka41215[[#This Row],[start. č.]],'3. REGISTRACE'!B:F,4,0))))</f>
        <v>-</v>
      </c>
      <c r="G31" s="92" t="str">
        <f>IF(ISBLANK(Tabulka41215[[#This Row],[start. č.]]),"-",IF(Tabulka41215[[#This Row],[příjmení a jméno]]="start. č. nebylo registrováno!","-",IF(VLOOKUP(Tabulka41215[[#This Row],[start. č.]],'3. REGISTRACE'!B:F,5,0)=0,"-",VLOOKUP(Tabulka41215[[#This Row],[start. č.]],'3. REGISTRACE'!B:F,5,0))))</f>
        <v>-</v>
      </c>
      <c r="H31" s="80" t="str">
        <f>IF(OR(Tabulka41215[[#This Row],[pořadí]]="DNF",Tabulka41215[[#This Row],[pořadí]]=" "),"-",TIME(Tabulka41215[[#This Row],[hod]],Tabulka41215[[#This Row],[min]],Tabulka41215[[#This Row],[sek]]))</f>
        <v>-</v>
      </c>
      <c r="I31" s="92" t="str">
        <f>IF(ISBLANK(Tabulka41215[[#This Row],[start. č.]]),"-",IF(Tabulka41215[[#This Row],[příjmení a jméno]]="start. č. nebylo registrováno!","-",IF(VLOOKUP(Tabulka41215[[#This Row],[start. č.]],'3. REGISTRACE'!B:G,6,0)=0,"-",VLOOKUP(Tabulka41215[[#This Row],[start. č.]],'3. REGISTRACE'!B:G,6,0))))</f>
        <v>-</v>
      </c>
      <c r="J31" s="70"/>
      <c r="K31" s="71"/>
      <c r="L31" s="72"/>
      <c r="M31" s="49" t="str">
        <f>IF(AND(ISBLANK(J31),ISBLANK(K31),ISBLANK(L31)),"-",IF(H31&gt;=MAX(H$9:H31),"ok","chyba!!!"))</f>
        <v>-</v>
      </c>
    </row>
    <row r="32" spans="2:13">
      <c r="B32" s="78" t="str">
        <f t="shared" si="0"/>
        <v xml:space="preserve"> </v>
      </c>
      <c r="C32" s="67"/>
      <c r="D32" s="91" t="str">
        <f>IF(ISBLANK(Tabulka41215[[#This Row],[start. č.]]),"-",IF(ISERROR(VLOOKUP(Tabulka41215[[#This Row],[start. č.]],'3. REGISTRACE'!B:F,2,0)),"start. č. nebylo registrováno!",VLOOKUP(Tabulka41215[[#This Row],[start. č.]],'3. REGISTRACE'!B:F,2,0)))</f>
        <v>-</v>
      </c>
      <c r="E32" s="92" t="str">
        <f>IF(ISBLANK(Tabulka41215[[#This Row],[start. č.]]),"-",IF(ISERROR(VLOOKUP(Tabulka41215[[#This Row],[start. č.]],'3. REGISTRACE'!B:F,3,0)),"-",VLOOKUP(Tabulka41215[[#This Row],[start. č.]],'3. REGISTRACE'!B:F,3,0)))</f>
        <v>-</v>
      </c>
      <c r="F32" s="93" t="str">
        <f>IF(ISBLANK(Tabulka41215[[#This Row],[start. č.]]),"-",IF(Tabulka41215[[#This Row],[příjmení a jméno]]="start. č. nebylo registrováno!","-",IF(VLOOKUP(Tabulka41215[[#This Row],[start. č.]],'3. REGISTRACE'!B:F,4,0)=0,"-",VLOOKUP(Tabulka41215[[#This Row],[start. č.]],'3. REGISTRACE'!B:F,4,0))))</f>
        <v>-</v>
      </c>
      <c r="G32" s="92" t="str">
        <f>IF(ISBLANK(Tabulka41215[[#This Row],[start. č.]]),"-",IF(Tabulka41215[[#This Row],[příjmení a jméno]]="start. č. nebylo registrováno!","-",IF(VLOOKUP(Tabulka41215[[#This Row],[start. č.]],'3. REGISTRACE'!B:F,5,0)=0,"-",VLOOKUP(Tabulka41215[[#This Row],[start. č.]],'3. REGISTRACE'!B:F,5,0))))</f>
        <v>-</v>
      </c>
      <c r="H32" s="80" t="str">
        <f>IF(OR(Tabulka41215[[#This Row],[pořadí]]="DNF",Tabulka41215[[#This Row],[pořadí]]=" "),"-",TIME(Tabulka41215[[#This Row],[hod]],Tabulka41215[[#This Row],[min]],Tabulka41215[[#This Row],[sek]]))</f>
        <v>-</v>
      </c>
      <c r="I32" s="92" t="str">
        <f>IF(ISBLANK(Tabulka41215[[#This Row],[start. č.]]),"-",IF(Tabulka41215[[#This Row],[příjmení a jméno]]="start. č. nebylo registrováno!","-",IF(VLOOKUP(Tabulka41215[[#This Row],[start. č.]],'3. REGISTRACE'!B:G,6,0)=0,"-",VLOOKUP(Tabulka41215[[#This Row],[start. č.]],'3. REGISTRACE'!B:G,6,0))))</f>
        <v>-</v>
      </c>
      <c r="J32" s="70"/>
      <c r="K32" s="71"/>
      <c r="L32" s="72"/>
      <c r="M32" s="49" t="str">
        <f>IF(AND(ISBLANK(J32),ISBLANK(K32),ISBLANK(L32)),"-",IF(H32&gt;=MAX(H$9:H32),"ok","chyba!!!"))</f>
        <v>-</v>
      </c>
    </row>
    <row r="33" spans="2:13">
      <c r="B33" s="78" t="str">
        <f t="shared" si="0"/>
        <v xml:space="preserve"> </v>
      </c>
      <c r="C33" s="67"/>
      <c r="D33" s="91" t="str">
        <f>IF(ISBLANK(Tabulka41215[[#This Row],[start. č.]]),"-",IF(ISERROR(VLOOKUP(Tabulka41215[[#This Row],[start. č.]],'3. REGISTRACE'!B:F,2,0)),"start. č. nebylo registrováno!",VLOOKUP(Tabulka41215[[#This Row],[start. č.]],'3. REGISTRACE'!B:F,2,0)))</f>
        <v>-</v>
      </c>
      <c r="E33" s="92" t="str">
        <f>IF(ISBLANK(Tabulka41215[[#This Row],[start. č.]]),"-",IF(ISERROR(VLOOKUP(Tabulka41215[[#This Row],[start. č.]],'3. REGISTRACE'!B:F,3,0)),"-",VLOOKUP(Tabulka41215[[#This Row],[start. č.]],'3. REGISTRACE'!B:F,3,0)))</f>
        <v>-</v>
      </c>
      <c r="F33" s="93" t="str">
        <f>IF(ISBLANK(Tabulka41215[[#This Row],[start. č.]]),"-",IF(Tabulka41215[[#This Row],[příjmení a jméno]]="start. č. nebylo registrováno!","-",IF(VLOOKUP(Tabulka41215[[#This Row],[start. č.]],'3. REGISTRACE'!B:F,4,0)=0,"-",VLOOKUP(Tabulka41215[[#This Row],[start. č.]],'3. REGISTRACE'!B:F,4,0))))</f>
        <v>-</v>
      </c>
      <c r="G33" s="92" t="str">
        <f>IF(ISBLANK(Tabulka41215[[#This Row],[start. č.]]),"-",IF(Tabulka41215[[#This Row],[příjmení a jméno]]="start. č. nebylo registrováno!","-",IF(VLOOKUP(Tabulka41215[[#This Row],[start. č.]],'3. REGISTRACE'!B:F,5,0)=0,"-",VLOOKUP(Tabulka41215[[#This Row],[start. č.]],'3. REGISTRACE'!B:F,5,0))))</f>
        <v>-</v>
      </c>
      <c r="H33" s="80" t="str">
        <f>IF(OR(Tabulka41215[[#This Row],[pořadí]]="DNF",Tabulka41215[[#This Row],[pořadí]]=" "),"-",TIME(Tabulka41215[[#This Row],[hod]],Tabulka41215[[#This Row],[min]],Tabulka41215[[#This Row],[sek]]))</f>
        <v>-</v>
      </c>
      <c r="I33" s="92" t="str">
        <f>IF(ISBLANK(Tabulka41215[[#This Row],[start. č.]]),"-",IF(Tabulka41215[[#This Row],[příjmení a jméno]]="start. č. nebylo registrováno!","-",IF(VLOOKUP(Tabulka41215[[#This Row],[start. č.]],'3. REGISTRACE'!B:G,6,0)=0,"-",VLOOKUP(Tabulka41215[[#This Row],[start. č.]],'3. REGISTRACE'!B:G,6,0))))</f>
        <v>-</v>
      </c>
      <c r="J33" s="70"/>
      <c r="K33" s="71"/>
      <c r="L33" s="72"/>
      <c r="M33" s="49" t="str">
        <f>IF(AND(ISBLANK(J33),ISBLANK(K33),ISBLANK(L33)),"-",IF(H33&gt;=MAX(H$9:H33),"ok","chyba!!!"))</f>
        <v>-</v>
      </c>
    </row>
    <row r="39" spans="2:13">
      <c r="B39" s="1" t="s">
        <v>13</v>
      </c>
      <c r="C39" s="2" t="s">
        <v>0</v>
      </c>
      <c r="D39" s="1" t="s">
        <v>14</v>
      </c>
      <c r="E39" s="2" t="s">
        <v>3</v>
      </c>
      <c r="F39" s="1" t="s">
        <v>1</v>
      </c>
      <c r="G39" s="2" t="s">
        <v>2</v>
      </c>
      <c r="H39" s="40" t="s">
        <v>18</v>
      </c>
      <c r="I39" s="2" t="s">
        <v>5</v>
      </c>
      <c r="J39" s="2" t="s">
        <v>15</v>
      </c>
      <c r="K39" s="2" t="s">
        <v>16</v>
      </c>
      <c r="L39" s="2" t="s">
        <v>17</v>
      </c>
      <c r="M39" s="48" t="s">
        <v>84</v>
      </c>
    </row>
    <row r="40" spans="2:13">
      <c r="B40" s="78">
        <f t="shared" ref="B40:B64" si="1">IF(B39="pořadí",1,IF(AND(J40=99,K40=99,L40=99),"DNF",IF(D40="-"," ",B39+1)))</f>
        <v>1</v>
      </c>
      <c r="C40" s="41">
        <v>87</v>
      </c>
      <c r="D40" s="76" t="str">
        <f>IF(ISBLANK(Tabulka41216[[#This Row],[start. č.]]),"-",IF(ISERROR(VLOOKUP(Tabulka41216[[#This Row],[start. č.]],'3. REGISTRACE'!B:F,2,0)),"start. č. nebylo registrováno!",VLOOKUP(Tabulka41216[[#This Row],[start. č.]],'3. REGISTRACE'!B:F,2,0)))</f>
        <v>Štěpánová Natálie</v>
      </c>
      <c r="E40" s="77">
        <f>IF(ISBLANK(Tabulka41216[[#This Row],[start. č.]]),"-",IF(ISERROR(VLOOKUP(Tabulka41216[[#This Row],[start. č.]],'3. REGISTRACE'!B:F,3,0)),"-",VLOOKUP(Tabulka41216[[#This Row],[start. č.]],'3. REGISTRACE'!B:F,3,0)))</f>
        <v>2006</v>
      </c>
      <c r="F40" s="79" t="str">
        <f>IF(ISBLANK(Tabulka41216[[#This Row],[start. č.]]),"-",IF(Tabulka41216[[#This Row],[příjmení a jméno]]="start. č. nebylo registrováno!","-",IF(VLOOKUP(Tabulka41216[[#This Row],[start. č.]],'3. REGISTRACE'!B:F,4,0)=0,"-",VLOOKUP(Tabulka41216[[#This Row],[start. č.]],'3. REGISTRACE'!B:F,4,0))))</f>
        <v>Prachatice</v>
      </c>
      <c r="G40" s="77" t="str">
        <f>IF(ISBLANK(Tabulka41216[[#This Row],[start. č.]]),"-",IF(Tabulka41216[[#This Row],[příjmení a jméno]]="start. č. nebylo registrováno!","-",IF(VLOOKUP(Tabulka41216[[#This Row],[start. č.]],'3. REGISTRACE'!B:F,5,0)=0,"-",VLOOKUP(Tabulka41216[[#This Row],[start. č.]],'3. REGISTRACE'!B:F,5,0))))</f>
        <v>Z</v>
      </c>
      <c r="H40" s="80">
        <f>IF(OR(Tabulka41216[[#This Row],[pořadí]]="DNF",Tabulka41216[[#This Row],[pořadí]]=" "),"-",TIME(Tabulka41216[[#This Row],[hod]],Tabulka41216[[#This Row],[min]],Tabulka41216[[#This Row],[sek]]))</f>
        <v>3.2060185185185191E-3</v>
      </c>
      <c r="I40" s="77" t="str">
        <f>IF(ISBLANK(Tabulka41216[[#This Row],[start. č.]]),"-",IF(Tabulka41216[[#This Row],[příjmení a jméno]]="start. č. nebylo registrováno!","-",IF(VLOOKUP(Tabulka41216[[#This Row],[start. č.]],'3. REGISTRACE'!B:G,6,0)=0,"-",VLOOKUP(Tabulka41216[[#This Row],[start. č.]],'3. REGISTRACE'!B:G,6,0))))</f>
        <v>Starší žactvo D</v>
      </c>
      <c r="J40" s="46">
        <v>0</v>
      </c>
      <c r="K40" s="43">
        <v>4</v>
      </c>
      <c r="L40" s="47">
        <v>37</v>
      </c>
      <c r="M40" s="68" t="str">
        <f>IF(AND(ISBLANK(J40),ISBLANK(K40),ISBLANK(L40)),"-",IF(H40&gt;=MAX(H$40:H40),"ok","chyba!!!"))</f>
        <v>ok</v>
      </c>
    </row>
    <row r="41" spans="2:13">
      <c r="B41" s="78">
        <f t="shared" si="1"/>
        <v>2</v>
      </c>
      <c r="C41" s="41">
        <v>43</v>
      </c>
      <c r="D41" s="76" t="str">
        <f>IF(ISBLANK(Tabulka41216[[#This Row],[start. č.]]),"-",IF(ISERROR(VLOOKUP(Tabulka41216[[#This Row],[start. č.]],'3. REGISTRACE'!B:F,2,0)),"start. č. nebylo registrováno!",VLOOKUP(Tabulka41216[[#This Row],[start. č.]],'3. REGISTRACE'!B:F,2,0)))</f>
        <v>Smržová Beáta</v>
      </c>
      <c r="E41" s="77">
        <f>IF(ISBLANK(Tabulka41216[[#This Row],[start. č.]]),"-",IF(ISERROR(VLOOKUP(Tabulka41216[[#This Row],[start. č.]],'3. REGISTRACE'!B:F,3,0)),"-",VLOOKUP(Tabulka41216[[#This Row],[start. č.]],'3. REGISTRACE'!B:F,3,0)))</f>
        <v>2005</v>
      </c>
      <c r="F41" s="79" t="str">
        <f>IF(ISBLANK(Tabulka41216[[#This Row],[start. č.]]),"-",IF(Tabulka41216[[#This Row],[příjmení a jméno]]="start. č. nebylo registrováno!","-",IF(VLOOKUP(Tabulka41216[[#This Row],[start. č.]],'3. REGISTRACE'!B:F,4,0)=0,"-",VLOOKUP(Tabulka41216[[#This Row],[start. č.]],'3. REGISTRACE'!B:F,4,0))))</f>
        <v>Nové Homole</v>
      </c>
      <c r="G41" s="77" t="str">
        <f>IF(ISBLANK(Tabulka41216[[#This Row],[start. č.]]),"-",IF(Tabulka41216[[#This Row],[příjmení a jméno]]="start. č. nebylo registrováno!","-",IF(VLOOKUP(Tabulka41216[[#This Row],[start. č.]],'3. REGISTRACE'!B:F,5,0)=0,"-",VLOOKUP(Tabulka41216[[#This Row],[start. č.]],'3. REGISTRACE'!B:F,5,0))))</f>
        <v>Z</v>
      </c>
      <c r="H41" s="80">
        <f>IF(OR(Tabulka41216[[#This Row],[pořadí]]="DNF",Tabulka41216[[#This Row],[pořadí]]=" "),"-",TIME(Tabulka41216[[#This Row],[hod]],Tabulka41216[[#This Row],[min]],Tabulka41216[[#This Row],[sek]]))</f>
        <v>3.2638888888888891E-3</v>
      </c>
      <c r="I41" s="77" t="str">
        <f>IF(ISBLANK(Tabulka41216[[#This Row],[start. č.]]),"-",IF(Tabulka41216[[#This Row],[příjmení a jméno]]="start. č. nebylo registrováno!","-",IF(VLOOKUP(Tabulka41216[[#This Row],[start. č.]],'3. REGISTRACE'!B:G,6,0)=0,"-",VLOOKUP(Tabulka41216[[#This Row],[start. č.]],'3. REGISTRACE'!B:G,6,0))))</f>
        <v>Starší žactvo D</v>
      </c>
      <c r="J41" s="46">
        <v>0</v>
      </c>
      <c r="K41" s="43">
        <v>4</v>
      </c>
      <c r="L41" s="47">
        <v>42</v>
      </c>
      <c r="M41" s="68" t="str">
        <f>IF(AND(ISBLANK(J41),ISBLANK(K41),ISBLANK(L41)),"-",IF(H41&gt;=MAX(H$40:H41),"ok","chyba!!!"))</f>
        <v>ok</v>
      </c>
    </row>
    <row r="42" spans="2:13">
      <c r="B42" s="78">
        <f t="shared" si="1"/>
        <v>3</v>
      </c>
      <c r="C42" s="41">
        <v>39</v>
      </c>
      <c r="D42" s="76" t="str">
        <f>IF(ISBLANK(Tabulka41216[[#This Row],[start. č.]]),"-",IF(ISERROR(VLOOKUP(Tabulka41216[[#This Row],[start. č.]],'3. REGISTRACE'!B:F,2,0)),"start. č. nebylo registrováno!",VLOOKUP(Tabulka41216[[#This Row],[start. č.]],'3. REGISTRACE'!B:F,2,0)))</f>
        <v>Buchlovská Markéta</v>
      </c>
      <c r="E42" s="77">
        <f>IF(ISBLANK(Tabulka41216[[#This Row],[start. č.]]),"-",IF(ISERROR(VLOOKUP(Tabulka41216[[#This Row],[start. č.]],'3. REGISTRACE'!B:F,3,0)),"-",VLOOKUP(Tabulka41216[[#This Row],[start. č.]],'3. REGISTRACE'!B:F,3,0)))</f>
        <v>2006</v>
      </c>
      <c r="F42" s="79" t="str">
        <f>IF(ISBLANK(Tabulka41216[[#This Row],[start. č.]]),"-",IF(Tabulka41216[[#This Row],[příjmení a jméno]]="start. č. nebylo registrováno!","-",IF(VLOOKUP(Tabulka41216[[#This Row],[start. č.]],'3. REGISTRACE'!B:F,4,0)=0,"-",VLOOKUP(Tabulka41216[[#This Row],[start. č.]],'3. REGISTRACE'!B:F,4,0))))</f>
        <v>Prachatice</v>
      </c>
      <c r="G42" s="77" t="str">
        <f>IF(ISBLANK(Tabulka41216[[#This Row],[start. č.]]),"-",IF(Tabulka41216[[#This Row],[příjmení a jméno]]="start. č. nebylo registrováno!","-",IF(VLOOKUP(Tabulka41216[[#This Row],[start. č.]],'3. REGISTRACE'!B:F,5,0)=0,"-",VLOOKUP(Tabulka41216[[#This Row],[start. č.]],'3. REGISTRACE'!B:F,5,0))))</f>
        <v>Z</v>
      </c>
      <c r="H42" s="80">
        <f>IF(OR(Tabulka41216[[#This Row],[pořadí]]="DNF",Tabulka41216[[#This Row],[pořadí]]=" "),"-",TIME(Tabulka41216[[#This Row],[hod]],Tabulka41216[[#This Row],[min]],Tabulka41216[[#This Row],[sek]]))</f>
        <v>3.6805555555555554E-3</v>
      </c>
      <c r="I42" s="77" t="str">
        <f>IF(ISBLANK(Tabulka41216[[#This Row],[start. č.]]),"-",IF(Tabulka41216[[#This Row],[příjmení a jméno]]="start. č. nebylo registrováno!","-",IF(VLOOKUP(Tabulka41216[[#This Row],[start. č.]],'3. REGISTRACE'!B:G,6,0)=0,"-",VLOOKUP(Tabulka41216[[#This Row],[start. č.]],'3. REGISTRACE'!B:G,6,0))))</f>
        <v>Starší žactvo D</v>
      </c>
      <c r="J42" s="46">
        <v>0</v>
      </c>
      <c r="K42" s="43">
        <v>5</v>
      </c>
      <c r="L42" s="47">
        <v>18</v>
      </c>
      <c r="M42" s="68" t="str">
        <f>IF(AND(ISBLANK(J42),ISBLANK(K42),ISBLANK(L42)),"-",IF(H42&gt;=MAX(H$40:H42),"ok","chyba!!!"))</f>
        <v>ok</v>
      </c>
    </row>
    <row r="43" spans="2:13">
      <c r="B43" s="78" t="str">
        <f t="shared" si="1"/>
        <v xml:space="preserve"> </v>
      </c>
      <c r="C43" s="67"/>
      <c r="D43" s="91" t="str">
        <f>IF(ISBLANK(Tabulka41216[[#This Row],[start. č.]]),"-",IF(ISERROR(VLOOKUP(Tabulka41216[[#This Row],[start. č.]],'3. REGISTRACE'!B:F,2,0)),"start. č. nebylo registrováno!",VLOOKUP(Tabulka41216[[#This Row],[start. č.]],'3. REGISTRACE'!B:F,2,0)))</f>
        <v>-</v>
      </c>
      <c r="E43" s="92" t="str">
        <f>IF(ISBLANK(Tabulka41216[[#This Row],[start. č.]]),"-",IF(ISERROR(VLOOKUP(Tabulka41216[[#This Row],[start. č.]],'3. REGISTRACE'!B:F,3,0)),"-",VLOOKUP(Tabulka41216[[#This Row],[start. č.]],'3. REGISTRACE'!B:F,3,0)))</f>
        <v>-</v>
      </c>
      <c r="F43" s="93" t="str">
        <f>IF(ISBLANK(Tabulka41216[[#This Row],[start. č.]]),"-",IF(Tabulka41216[[#This Row],[příjmení a jméno]]="start. č. nebylo registrováno!","-",IF(VLOOKUP(Tabulka41216[[#This Row],[start. č.]],'3. REGISTRACE'!B:F,4,0)=0,"-",VLOOKUP(Tabulka41216[[#This Row],[start. č.]],'3. REGISTRACE'!B:F,4,0))))</f>
        <v>-</v>
      </c>
      <c r="G43" s="92" t="str">
        <f>IF(ISBLANK(Tabulka41216[[#This Row],[start. č.]]),"-",IF(Tabulka41216[[#This Row],[příjmení a jméno]]="start. č. nebylo registrováno!","-",IF(VLOOKUP(Tabulka41216[[#This Row],[start. č.]],'3. REGISTRACE'!B:F,5,0)=0,"-",VLOOKUP(Tabulka41216[[#This Row],[start. č.]],'3. REGISTRACE'!B:F,5,0))))</f>
        <v>-</v>
      </c>
      <c r="H43" s="80" t="str">
        <f>IF(OR(Tabulka41216[[#This Row],[pořadí]]="DNF",Tabulka41216[[#This Row],[pořadí]]=" "),"-",TIME(Tabulka41216[[#This Row],[hod]],Tabulka41216[[#This Row],[min]],Tabulka41216[[#This Row],[sek]]))</f>
        <v>-</v>
      </c>
      <c r="I43" s="92" t="str">
        <f>IF(ISBLANK(Tabulka41216[[#This Row],[start. č.]]),"-",IF(Tabulka41216[[#This Row],[příjmení a jméno]]="start. č. nebylo registrováno!","-",IF(VLOOKUP(Tabulka41216[[#This Row],[start. č.]],'3. REGISTRACE'!B:G,6,0)=0,"-",VLOOKUP(Tabulka41216[[#This Row],[start. č.]],'3. REGISTRACE'!B:G,6,0))))</f>
        <v>-</v>
      </c>
      <c r="J43" s="70"/>
      <c r="K43" s="71"/>
      <c r="L43" s="72"/>
      <c r="M43" s="68" t="str">
        <f>IF(AND(ISBLANK(J43),ISBLANK(K43),ISBLANK(L43)),"-",IF(H43&gt;=MAX(H$40:H43),"ok","chyba!!!"))</f>
        <v>-</v>
      </c>
    </row>
    <row r="44" spans="2:13">
      <c r="B44" s="78" t="str">
        <f t="shared" si="1"/>
        <v xml:space="preserve"> </v>
      </c>
      <c r="C44" s="67"/>
      <c r="D44" s="91" t="str">
        <f>IF(ISBLANK(Tabulka41216[[#This Row],[start. č.]]),"-",IF(ISERROR(VLOOKUP(Tabulka41216[[#This Row],[start. č.]],'3. REGISTRACE'!B:F,2,0)),"start. č. nebylo registrováno!",VLOOKUP(Tabulka41216[[#This Row],[start. č.]],'3. REGISTRACE'!B:F,2,0)))</f>
        <v>-</v>
      </c>
      <c r="E44" s="92" t="str">
        <f>IF(ISBLANK(Tabulka41216[[#This Row],[start. č.]]),"-",IF(ISERROR(VLOOKUP(Tabulka41216[[#This Row],[start. č.]],'3. REGISTRACE'!B:F,3,0)),"-",VLOOKUP(Tabulka41216[[#This Row],[start. č.]],'3. REGISTRACE'!B:F,3,0)))</f>
        <v>-</v>
      </c>
      <c r="F44" s="93" t="str">
        <f>IF(ISBLANK(Tabulka41216[[#This Row],[start. č.]]),"-",IF(Tabulka41216[[#This Row],[příjmení a jméno]]="start. č. nebylo registrováno!","-",IF(VLOOKUP(Tabulka41216[[#This Row],[start. č.]],'3. REGISTRACE'!B:F,4,0)=0,"-",VLOOKUP(Tabulka41216[[#This Row],[start. č.]],'3. REGISTRACE'!B:F,4,0))))</f>
        <v>-</v>
      </c>
      <c r="G44" s="92" t="str">
        <f>IF(ISBLANK(Tabulka41216[[#This Row],[start. č.]]),"-",IF(Tabulka41216[[#This Row],[příjmení a jméno]]="start. č. nebylo registrováno!","-",IF(VLOOKUP(Tabulka41216[[#This Row],[start. č.]],'3. REGISTRACE'!B:F,5,0)=0,"-",VLOOKUP(Tabulka41216[[#This Row],[start. č.]],'3. REGISTRACE'!B:F,5,0))))</f>
        <v>-</v>
      </c>
      <c r="H44" s="80" t="str">
        <f>IF(OR(Tabulka41216[[#This Row],[pořadí]]="DNF",Tabulka41216[[#This Row],[pořadí]]=" "),"-",TIME(Tabulka41216[[#This Row],[hod]],Tabulka41216[[#This Row],[min]],Tabulka41216[[#This Row],[sek]]))</f>
        <v>-</v>
      </c>
      <c r="I44" s="92" t="str">
        <f>IF(ISBLANK(Tabulka41216[[#This Row],[start. č.]]),"-",IF(Tabulka41216[[#This Row],[příjmení a jméno]]="start. č. nebylo registrováno!","-",IF(VLOOKUP(Tabulka41216[[#This Row],[start. č.]],'3. REGISTRACE'!B:G,6,0)=0,"-",VLOOKUP(Tabulka41216[[#This Row],[start. č.]],'3. REGISTRACE'!B:G,6,0))))</f>
        <v>-</v>
      </c>
      <c r="J44" s="70"/>
      <c r="K44" s="71"/>
      <c r="L44" s="72"/>
      <c r="M44" s="68" t="str">
        <f>IF(AND(ISBLANK(J44),ISBLANK(K44),ISBLANK(L44)),"-",IF(H44&gt;=MAX(H$40:H44),"ok","chyba!!!"))</f>
        <v>-</v>
      </c>
    </row>
    <row r="45" spans="2:13">
      <c r="B45" s="78" t="str">
        <f t="shared" si="1"/>
        <v xml:space="preserve"> </v>
      </c>
      <c r="C45" s="67"/>
      <c r="D45" s="91" t="str">
        <f>IF(ISBLANK(Tabulka41216[[#This Row],[start. č.]]),"-",IF(ISERROR(VLOOKUP(Tabulka41216[[#This Row],[start. č.]],'3. REGISTRACE'!B:F,2,0)),"start. č. nebylo registrováno!",VLOOKUP(Tabulka41216[[#This Row],[start. č.]],'3. REGISTRACE'!B:F,2,0)))</f>
        <v>-</v>
      </c>
      <c r="E45" s="92" t="str">
        <f>IF(ISBLANK(Tabulka41216[[#This Row],[start. č.]]),"-",IF(ISERROR(VLOOKUP(Tabulka41216[[#This Row],[start. č.]],'3. REGISTRACE'!B:F,3,0)),"-",VLOOKUP(Tabulka41216[[#This Row],[start. č.]],'3. REGISTRACE'!B:F,3,0)))</f>
        <v>-</v>
      </c>
      <c r="F45" s="93" t="str">
        <f>IF(ISBLANK(Tabulka41216[[#This Row],[start. č.]]),"-",IF(Tabulka41216[[#This Row],[příjmení a jméno]]="start. č. nebylo registrováno!","-",IF(VLOOKUP(Tabulka41216[[#This Row],[start. č.]],'3. REGISTRACE'!B:F,4,0)=0,"-",VLOOKUP(Tabulka41216[[#This Row],[start. č.]],'3. REGISTRACE'!B:F,4,0))))</f>
        <v>-</v>
      </c>
      <c r="G45" s="92" t="str">
        <f>IF(ISBLANK(Tabulka41216[[#This Row],[start. č.]]),"-",IF(Tabulka41216[[#This Row],[příjmení a jméno]]="start. č. nebylo registrováno!","-",IF(VLOOKUP(Tabulka41216[[#This Row],[start. č.]],'3. REGISTRACE'!B:F,5,0)=0,"-",VLOOKUP(Tabulka41216[[#This Row],[start. č.]],'3. REGISTRACE'!B:F,5,0))))</f>
        <v>-</v>
      </c>
      <c r="H45" s="80" t="str">
        <f>IF(OR(Tabulka41216[[#This Row],[pořadí]]="DNF",Tabulka41216[[#This Row],[pořadí]]=" "),"-",TIME(Tabulka41216[[#This Row],[hod]],Tabulka41216[[#This Row],[min]],Tabulka41216[[#This Row],[sek]]))</f>
        <v>-</v>
      </c>
      <c r="I45" s="92" t="str">
        <f>IF(ISBLANK(Tabulka41216[[#This Row],[start. č.]]),"-",IF(Tabulka41216[[#This Row],[příjmení a jméno]]="start. č. nebylo registrováno!","-",IF(VLOOKUP(Tabulka41216[[#This Row],[start. č.]],'3. REGISTRACE'!B:G,6,0)=0,"-",VLOOKUP(Tabulka41216[[#This Row],[start. č.]],'3. REGISTRACE'!B:G,6,0))))</f>
        <v>-</v>
      </c>
      <c r="J45" s="70"/>
      <c r="K45" s="71"/>
      <c r="L45" s="72"/>
      <c r="M45" s="68" t="str">
        <f>IF(AND(ISBLANK(J45),ISBLANK(K45),ISBLANK(L45)),"-",IF(H45&gt;=MAX(H$40:H45),"ok","chyba!!!"))</f>
        <v>-</v>
      </c>
    </row>
    <row r="46" spans="2:13">
      <c r="B46" s="78" t="str">
        <f t="shared" si="1"/>
        <v xml:space="preserve"> </v>
      </c>
      <c r="C46" s="67"/>
      <c r="D46" s="91" t="str">
        <f>IF(ISBLANK(Tabulka41216[[#This Row],[start. č.]]),"-",IF(ISERROR(VLOOKUP(Tabulka41216[[#This Row],[start. č.]],'3. REGISTRACE'!B:F,2,0)),"start. č. nebylo registrováno!",VLOOKUP(Tabulka41216[[#This Row],[start. č.]],'3. REGISTRACE'!B:F,2,0)))</f>
        <v>-</v>
      </c>
      <c r="E46" s="92" t="str">
        <f>IF(ISBLANK(Tabulka41216[[#This Row],[start. č.]]),"-",IF(ISERROR(VLOOKUP(Tabulka41216[[#This Row],[start. č.]],'3. REGISTRACE'!B:F,3,0)),"-",VLOOKUP(Tabulka41216[[#This Row],[start. č.]],'3. REGISTRACE'!B:F,3,0)))</f>
        <v>-</v>
      </c>
      <c r="F46" s="93" t="str">
        <f>IF(ISBLANK(Tabulka41216[[#This Row],[start. č.]]),"-",IF(Tabulka41216[[#This Row],[příjmení a jméno]]="start. č. nebylo registrováno!","-",IF(VLOOKUP(Tabulka41216[[#This Row],[start. č.]],'3. REGISTRACE'!B:F,4,0)=0,"-",VLOOKUP(Tabulka41216[[#This Row],[start. č.]],'3. REGISTRACE'!B:F,4,0))))</f>
        <v>-</v>
      </c>
      <c r="G46" s="92" t="str">
        <f>IF(ISBLANK(Tabulka41216[[#This Row],[start. č.]]),"-",IF(Tabulka41216[[#This Row],[příjmení a jméno]]="start. č. nebylo registrováno!","-",IF(VLOOKUP(Tabulka41216[[#This Row],[start. č.]],'3. REGISTRACE'!B:F,5,0)=0,"-",VLOOKUP(Tabulka41216[[#This Row],[start. č.]],'3. REGISTRACE'!B:F,5,0))))</f>
        <v>-</v>
      </c>
      <c r="H46" s="80" t="str">
        <f>IF(OR(Tabulka41216[[#This Row],[pořadí]]="DNF",Tabulka41216[[#This Row],[pořadí]]=" "),"-",TIME(Tabulka41216[[#This Row],[hod]],Tabulka41216[[#This Row],[min]],Tabulka41216[[#This Row],[sek]]))</f>
        <v>-</v>
      </c>
      <c r="I46" s="92" t="str">
        <f>IF(ISBLANK(Tabulka41216[[#This Row],[start. č.]]),"-",IF(Tabulka41216[[#This Row],[příjmení a jméno]]="start. č. nebylo registrováno!","-",IF(VLOOKUP(Tabulka41216[[#This Row],[start. č.]],'3. REGISTRACE'!B:G,6,0)=0,"-",VLOOKUP(Tabulka41216[[#This Row],[start. č.]],'3. REGISTRACE'!B:G,6,0))))</f>
        <v>-</v>
      </c>
      <c r="J46" s="70"/>
      <c r="K46" s="71"/>
      <c r="L46" s="72"/>
      <c r="M46" s="68" t="str">
        <f>IF(AND(ISBLANK(J46),ISBLANK(K46),ISBLANK(L46)),"-",IF(H46&gt;=MAX(H$40:H46),"ok","chyba!!!"))</f>
        <v>-</v>
      </c>
    </row>
    <row r="47" spans="2:13">
      <c r="B47" s="78" t="str">
        <f t="shared" si="1"/>
        <v xml:space="preserve"> </v>
      </c>
      <c r="C47" s="67"/>
      <c r="D47" s="91" t="str">
        <f>IF(ISBLANK(Tabulka41216[[#This Row],[start. č.]]),"-",IF(ISERROR(VLOOKUP(Tabulka41216[[#This Row],[start. č.]],'3. REGISTRACE'!B:F,2,0)),"start. č. nebylo registrováno!",VLOOKUP(Tabulka41216[[#This Row],[start. č.]],'3. REGISTRACE'!B:F,2,0)))</f>
        <v>-</v>
      </c>
      <c r="E47" s="92" t="str">
        <f>IF(ISBLANK(Tabulka41216[[#This Row],[start. č.]]),"-",IF(ISERROR(VLOOKUP(Tabulka41216[[#This Row],[start. č.]],'3. REGISTRACE'!B:F,3,0)),"-",VLOOKUP(Tabulka41216[[#This Row],[start. č.]],'3. REGISTRACE'!B:F,3,0)))</f>
        <v>-</v>
      </c>
      <c r="F47" s="93" t="str">
        <f>IF(ISBLANK(Tabulka41216[[#This Row],[start. č.]]),"-",IF(Tabulka41216[[#This Row],[příjmení a jméno]]="start. č. nebylo registrováno!","-",IF(VLOOKUP(Tabulka41216[[#This Row],[start. č.]],'3. REGISTRACE'!B:F,4,0)=0,"-",VLOOKUP(Tabulka41216[[#This Row],[start. č.]],'3. REGISTRACE'!B:F,4,0))))</f>
        <v>-</v>
      </c>
      <c r="G47" s="92" t="str">
        <f>IF(ISBLANK(Tabulka41216[[#This Row],[start. č.]]),"-",IF(Tabulka41216[[#This Row],[příjmení a jméno]]="start. č. nebylo registrováno!","-",IF(VLOOKUP(Tabulka41216[[#This Row],[start. č.]],'3. REGISTRACE'!B:F,5,0)=0,"-",VLOOKUP(Tabulka41216[[#This Row],[start. č.]],'3. REGISTRACE'!B:F,5,0))))</f>
        <v>-</v>
      </c>
      <c r="H47" s="80" t="str">
        <f>IF(OR(Tabulka41216[[#This Row],[pořadí]]="DNF",Tabulka41216[[#This Row],[pořadí]]=" "),"-",TIME(Tabulka41216[[#This Row],[hod]],Tabulka41216[[#This Row],[min]],Tabulka41216[[#This Row],[sek]]))</f>
        <v>-</v>
      </c>
      <c r="I47" s="92" t="str">
        <f>IF(ISBLANK(Tabulka41216[[#This Row],[start. č.]]),"-",IF(Tabulka41216[[#This Row],[příjmení a jméno]]="start. č. nebylo registrováno!","-",IF(VLOOKUP(Tabulka41216[[#This Row],[start. č.]],'3. REGISTRACE'!B:G,6,0)=0,"-",VLOOKUP(Tabulka41216[[#This Row],[start. č.]],'3. REGISTRACE'!B:G,6,0))))</f>
        <v>-</v>
      </c>
      <c r="J47" s="70"/>
      <c r="K47" s="71"/>
      <c r="L47" s="72"/>
      <c r="M47" s="68" t="str">
        <f>IF(AND(ISBLANK(J47),ISBLANK(K47),ISBLANK(L47)),"-",IF(H47&gt;=MAX(H$40:H47),"ok","chyba!!!"))</f>
        <v>-</v>
      </c>
    </row>
    <row r="48" spans="2:13">
      <c r="B48" s="78" t="str">
        <f t="shared" si="1"/>
        <v xml:space="preserve"> </v>
      </c>
      <c r="C48" s="67"/>
      <c r="D48" s="91" t="str">
        <f>IF(ISBLANK(Tabulka41216[[#This Row],[start. č.]]),"-",IF(ISERROR(VLOOKUP(Tabulka41216[[#This Row],[start. č.]],'3. REGISTRACE'!B:F,2,0)),"start. č. nebylo registrováno!",VLOOKUP(Tabulka41216[[#This Row],[start. č.]],'3. REGISTRACE'!B:F,2,0)))</f>
        <v>-</v>
      </c>
      <c r="E48" s="92" t="str">
        <f>IF(ISBLANK(Tabulka41216[[#This Row],[start. č.]]),"-",IF(ISERROR(VLOOKUP(Tabulka41216[[#This Row],[start. č.]],'3. REGISTRACE'!B:F,3,0)),"-",VLOOKUP(Tabulka41216[[#This Row],[start. č.]],'3. REGISTRACE'!B:F,3,0)))</f>
        <v>-</v>
      </c>
      <c r="F48" s="93" t="str">
        <f>IF(ISBLANK(Tabulka41216[[#This Row],[start. č.]]),"-",IF(Tabulka41216[[#This Row],[příjmení a jméno]]="start. č. nebylo registrováno!","-",IF(VLOOKUP(Tabulka41216[[#This Row],[start. č.]],'3. REGISTRACE'!B:F,4,0)=0,"-",VLOOKUP(Tabulka41216[[#This Row],[start. č.]],'3. REGISTRACE'!B:F,4,0))))</f>
        <v>-</v>
      </c>
      <c r="G48" s="92" t="str">
        <f>IF(ISBLANK(Tabulka41216[[#This Row],[start. č.]]),"-",IF(Tabulka41216[[#This Row],[příjmení a jméno]]="start. č. nebylo registrováno!","-",IF(VLOOKUP(Tabulka41216[[#This Row],[start. č.]],'3. REGISTRACE'!B:F,5,0)=0,"-",VLOOKUP(Tabulka41216[[#This Row],[start. č.]],'3. REGISTRACE'!B:F,5,0))))</f>
        <v>-</v>
      </c>
      <c r="H48" s="80" t="str">
        <f>IF(OR(Tabulka41216[[#This Row],[pořadí]]="DNF",Tabulka41216[[#This Row],[pořadí]]=" "),"-",TIME(Tabulka41216[[#This Row],[hod]],Tabulka41216[[#This Row],[min]],Tabulka41216[[#This Row],[sek]]))</f>
        <v>-</v>
      </c>
      <c r="I48" s="92" t="str">
        <f>IF(ISBLANK(Tabulka41216[[#This Row],[start. č.]]),"-",IF(Tabulka41216[[#This Row],[příjmení a jméno]]="start. č. nebylo registrováno!","-",IF(VLOOKUP(Tabulka41216[[#This Row],[start. č.]],'3. REGISTRACE'!B:G,6,0)=0,"-",VLOOKUP(Tabulka41216[[#This Row],[start. č.]],'3. REGISTRACE'!B:G,6,0))))</f>
        <v>-</v>
      </c>
      <c r="J48" s="70"/>
      <c r="K48" s="71"/>
      <c r="L48" s="72"/>
      <c r="M48" s="68" t="str">
        <f>IF(AND(ISBLANK(J48),ISBLANK(K48),ISBLANK(L48)),"-",IF(H48&gt;=MAX(H$40:H48),"ok","chyba!!!"))</f>
        <v>-</v>
      </c>
    </row>
    <row r="49" spans="2:13">
      <c r="B49" s="78" t="str">
        <f t="shared" si="1"/>
        <v xml:space="preserve"> </v>
      </c>
      <c r="C49" s="67"/>
      <c r="D49" s="91" t="str">
        <f>IF(ISBLANK(Tabulka41216[[#This Row],[start. č.]]),"-",IF(ISERROR(VLOOKUP(Tabulka41216[[#This Row],[start. č.]],'3. REGISTRACE'!B:F,2,0)),"start. č. nebylo registrováno!",VLOOKUP(Tabulka41216[[#This Row],[start. č.]],'3. REGISTRACE'!B:F,2,0)))</f>
        <v>-</v>
      </c>
      <c r="E49" s="92" t="str">
        <f>IF(ISBLANK(Tabulka41216[[#This Row],[start. č.]]),"-",IF(ISERROR(VLOOKUP(Tabulka41216[[#This Row],[start. č.]],'3. REGISTRACE'!B:F,3,0)),"-",VLOOKUP(Tabulka41216[[#This Row],[start. č.]],'3. REGISTRACE'!B:F,3,0)))</f>
        <v>-</v>
      </c>
      <c r="F49" s="93" t="str">
        <f>IF(ISBLANK(Tabulka41216[[#This Row],[start. č.]]),"-",IF(Tabulka41216[[#This Row],[příjmení a jméno]]="start. č. nebylo registrováno!","-",IF(VLOOKUP(Tabulka41216[[#This Row],[start. č.]],'3. REGISTRACE'!B:F,4,0)=0,"-",VLOOKUP(Tabulka41216[[#This Row],[start. č.]],'3. REGISTRACE'!B:F,4,0))))</f>
        <v>-</v>
      </c>
      <c r="G49" s="92" t="str">
        <f>IF(ISBLANK(Tabulka41216[[#This Row],[start. č.]]),"-",IF(Tabulka41216[[#This Row],[příjmení a jméno]]="start. č. nebylo registrováno!","-",IF(VLOOKUP(Tabulka41216[[#This Row],[start. č.]],'3. REGISTRACE'!B:F,5,0)=0,"-",VLOOKUP(Tabulka41216[[#This Row],[start. č.]],'3. REGISTRACE'!B:F,5,0))))</f>
        <v>-</v>
      </c>
      <c r="H49" s="80" t="str">
        <f>IF(OR(Tabulka41216[[#This Row],[pořadí]]="DNF",Tabulka41216[[#This Row],[pořadí]]=" "),"-",TIME(Tabulka41216[[#This Row],[hod]],Tabulka41216[[#This Row],[min]],Tabulka41216[[#This Row],[sek]]))</f>
        <v>-</v>
      </c>
      <c r="I49" s="92" t="str">
        <f>IF(ISBLANK(Tabulka41216[[#This Row],[start. č.]]),"-",IF(Tabulka41216[[#This Row],[příjmení a jméno]]="start. č. nebylo registrováno!","-",IF(VLOOKUP(Tabulka41216[[#This Row],[start. č.]],'3. REGISTRACE'!B:G,6,0)=0,"-",VLOOKUP(Tabulka41216[[#This Row],[start. č.]],'3. REGISTRACE'!B:G,6,0))))</f>
        <v>-</v>
      </c>
      <c r="J49" s="70"/>
      <c r="K49" s="71"/>
      <c r="L49" s="72"/>
      <c r="M49" s="68" t="str">
        <f>IF(AND(ISBLANK(J49),ISBLANK(K49),ISBLANK(L49)),"-",IF(H49&gt;=MAX(H$40:H49),"ok","chyba!!!"))</f>
        <v>-</v>
      </c>
    </row>
    <row r="50" spans="2:13">
      <c r="B50" s="78" t="str">
        <f t="shared" si="1"/>
        <v xml:space="preserve"> </v>
      </c>
      <c r="C50" s="67"/>
      <c r="D50" s="91" t="str">
        <f>IF(ISBLANK(Tabulka41216[[#This Row],[start. č.]]),"-",IF(ISERROR(VLOOKUP(Tabulka41216[[#This Row],[start. č.]],'3. REGISTRACE'!B:F,2,0)),"start. č. nebylo registrováno!",VLOOKUP(Tabulka41216[[#This Row],[start. č.]],'3. REGISTRACE'!B:F,2,0)))</f>
        <v>-</v>
      </c>
      <c r="E50" s="92" t="str">
        <f>IF(ISBLANK(Tabulka41216[[#This Row],[start. č.]]),"-",IF(ISERROR(VLOOKUP(Tabulka41216[[#This Row],[start. č.]],'3. REGISTRACE'!B:F,3,0)),"-",VLOOKUP(Tabulka41216[[#This Row],[start. č.]],'3. REGISTRACE'!B:F,3,0)))</f>
        <v>-</v>
      </c>
      <c r="F50" s="93" t="str">
        <f>IF(ISBLANK(Tabulka41216[[#This Row],[start. č.]]),"-",IF(Tabulka41216[[#This Row],[příjmení a jméno]]="start. č. nebylo registrováno!","-",IF(VLOOKUP(Tabulka41216[[#This Row],[start. č.]],'3. REGISTRACE'!B:F,4,0)=0,"-",VLOOKUP(Tabulka41216[[#This Row],[start. č.]],'3. REGISTRACE'!B:F,4,0))))</f>
        <v>-</v>
      </c>
      <c r="G50" s="92" t="str">
        <f>IF(ISBLANK(Tabulka41216[[#This Row],[start. č.]]),"-",IF(Tabulka41216[[#This Row],[příjmení a jméno]]="start. č. nebylo registrováno!","-",IF(VLOOKUP(Tabulka41216[[#This Row],[start. č.]],'3. REGISTRACE'!B:F,5,0)=0,"-",VLOOKUP(Tabulka41216[[#This Row],[start. č.]],'3. REGISTRACE'!B:F,5,0))))</f>
        <v>-</v>
      </c>
      <c r="H50" s="80" t="str">
        <f>IF(OR(Tabulka41216[[#This Row],[pořadí]]="DNF",Tabulka41216[[#This Row],[pořadí]]=" "),"-",TIME(Tabulka41216[[#This Row],[hod]],Tabulka41216[[#This Row],[min]],Tabulka41216[[#This Row],[sek]]))</f>
        <v>-</v>
      </c>
      <c r="I50" s="92" t="str">
        <f>IF(ISBLANK(Tabulka41216[[#This Row],[start. č.]]),"-",IF(Tabulka41216[[#This Row],[příjmení a jméno]]="start. č. nebylo registrováno!","-",IF(VLOOKUP(Tabulka41216[[#This Row],[start. č.]],'3. REGISTRACE'!B:G,6,0)=0,"-",VLOOKUP(Tabulka41216[[#This Row],[start. č.]],'3. REGISTRACE'!B:G,6,0))))</f>
        <v>-</v>
      </c>
      <c r="J50" s="70"/>
      <c r="K50" s="71"/>
      <c r="L50" s="72"/>
      <c r="M50" s="68" t="str">
        <f>IF(AND(ISBLANK(J50),ISBLANK(K50),ISBLANK(L50)),"-",IF(H50&gt;=MAX(H$40:H50),"ok","chyba!!!"))</f>
        <v>-</v>
      </c>
    </row>
    <row r="51" spans="2:13">
      <c r="B51" s="78" t="str">
        <f t="shared" si="1"/>
        <v xml:space="preserve"> </v>
      </c>
      <c r="C51" s="67"/>
      <c r="D51" s="91" t="str">
        <f>IF(ISBLANK(Tabulka41216[[#This Row],[start. č.]]),"-",IF(ISERROR(VLOOKUP(Tabulka41216[[#This Row],[start. č.]],'3. REGISTRACE'!B:F,2,0)),"start. č. nebylo registrováno!",VLOOKUP(Tabulka41216[[#This Row],[start. č.]],'3. REGISTRACE'!B:F,2,0)))</f>
        <v>-</v>
      </c>
      <c r="E51" s="92" t="str">
        <f>IF(ISBLANK(Tabulka41216[[#This Row],[start. č.]]),"-",IF(ISERROR(VLOOKUP(Tabulka41216[[#This Row],[start. č.]],'3. REGISTRACE'!B:F,3,0)),"-",VLOOKUP(Tabulka41216[[#This Row],[start. č.]],'3. REGISTRACE'!B:F,3,0)))</f>
        <v>-</v>
      </c>
      <c r="F51" s="93" t="str">
        <f>IF(ISBLANK(Tabulka41216[[#This Row],[start. č.]]),"-",IF(Tabulka41216[[#This Row],[příjmení a jméno]]="start. č. nebylo registrováno!","-",IF(VLOOKUP(Tabulka41216[[#This Row],[start. č.]],'3. REGISTRACE'!B:F,4,0)=0,"-",VLOOKUP(Tabulka41216[[#This Row],[start. č.]],'3. REGISTRACE'!B:F,4,0))))</f>
        <v>-</v>
      </c>
      <c r="G51" s="92" t="str">
        <f>IF(ISBLANK(Tabulka41216[[#This Row],[start. č.]]),"-",IF(Tabulka41216[[#This Row],[příjmení a jméno]]="start. č. nebylo registrováno!","-",IF(VLOOKUP(Tabulka41216[[#This Row],[start. č.]],'3. REGISTRACE'!B:F,5,0)=0,"-",VLOOKUP(Tabulka41216[[#This Row],[start. č.]],'3. REGISTRACE'!B:F,5,0))))</f>
        <v>-</v>
      </c>
      <c r="H51" s="80" t="str">
        <f>IF(OR(Tabulka41216[[#This Row],[pořadí]]="DNF",Tabulka41216[[#This Row],[pořadí]]=" "),"-",TIME(Tabulka41216[[#This Row],[hod]],Tabulka41216[[#This Row],[min]],Tabulka41216[[#This Row],[sek]]))</f>
        <v>-</v>
      </c>
      <c r="I51" s="92" t="str">
        <f>IF(ISBLANK(Tabulka41216[[#This Row],[start. č.]]),"-",IF(Tabulka41216[[#This Row],[příjmení a jméno]]="start. č. nebylo registrováno!","-",IF(VLOOKUP(Tabulka41216[[#This Row],[start. č.]],'3. REGISTRACE'!B:G,6,0)=0,"-",VLOOKUP(Tabulka41216[[#This Row],[start. č.]],'3. REGISTRACE'!B:G,6,0))))</f>
        <v>-</v>
      </c>
      <c r="J51" s="70"/>
      <c r="K51" s="71"/>
      <c r="L51" s="72"/>
      <c r="M51" s="68" t="str">
        <f>IF(AND(ISBLANK(J51),ISBLANK(K51),ISBLANK(L51)),"-",IF(H51&gt;=MAX(H$40:H51),"ok","chyba!!!"))</f>
        <v>-</v>
      </c>
    </row>
    <row r="52" spans="2:13">
      <c r="B52" s="78" t="str">
        <f t="shared" si="1"/>
        <v xml:space="preserve"> </v>
      </c>
      <c r="C52" s="67"/>
      <c r="D52" s="91" t="str">
        <f>IF(ISBLANK(Tabulka41216[[#This Row],[start. č.]]),"-",IF(ISERROR(VLOOKUP(Tabulka41216[[#This Row],[start. č.]],'3. REGISTRACE'!B:F,2,0)),"start. č. nebylo registrováno!",VLOOKUP(Tabulka41216[[#This Row],[start. č.]],'3. REGISTRACE'!B:F,2,0)))</f>
        <v>-</v>
      </c>
      <c r="E52" s="92" t="str">
        <f>IF(ISBLANK(Tabulka41216[[#This Row],[start. č.]]),"-",IF(ISERROR(VLOOKUP(Tabulka41216[[#This Row],[start. č.]],'3. REGISTRACE'!B:F,3,0)),"-",VLOOKUP(Tabulka41216[[#This Row],[start. č.]],'3. REGISTRACE'!B:F,3,0)))</f>
        <v>-</v>
      </c>
      <c r="F52" s="93" t="str">
        <f>IF(ISBLANK(Tabulka41216[[#This Row],[start. č.]]),"-",IF(Tabulka41216[[#This Row],[příjmení a jméno]]="start. č. nebylo registrováno!","-",IF(VLOOKUP(Tabulka41216[[#This Row],[start. č.]],'3. REGISTRACE'!B:F,4,0)=0,"-",VLOOKUP(Tabulka41216[[#This Row],[start. č.]],'3. REGISTRACE'!B:F,4,0))))</f>
        <v>-</v>
      </c>
      <c r="G52" s="92" t="str">
        <f>IF(ISBLANK(Tabulka41216[[#This Row],[start. č.]]),"-",IF(Tabulka41216[[#This Row],[příjmení a jméno]]="start. č. nebylo registrováno!","-",IF(VLOOKUP(Tabulka41216[[#This Row],[start. č.]],'3. REGISTRACE'!B:F,5,0)=0,"-",VLOOKUP(Tabulka41216[[#This Row],[start. č.]],'3. REGISTRACE'!B:F,5,0))))</f>
        <v>-</v>
      </c>
      <c r="H52" s="80" t="str">
        <f>IF(OR(Tabulka41216[[#This Row],[pořadí]]="DNF",Tabulka41216[[#This Row],[pořadí]]=" "),"-",TIME(Tabulka41216[[#This Row],[hod]],Tabulka41216[[#This Row],[min]],Tabulka41216[[#This Row],[sek]]))</f>
        <v>-</v>
      </c>
      <c r="I52" s="92" t="str">
        <f>IF(ISBLANK(Tabulka41216[[#This Row],[start. č.]]),"-",IF(Tabulka41216[[#This Row],[příjmení a jméno]]="start. č. nebylo registrováno!","-",IF(VLOOKUP(Tabulka41216[[#This Row],[start. č.]],'3. REGISTRACE'!B:G,6,0)=0,"-",VLOOKUP(Tabulka41216[[#This Row],[start. č.]],'3. REGISTRACE'!B:G,6,0))))</f>
        <v>-</v>
      </c>
      <c r="J52" s="70"/>
      <c r="K52" s="71"/>
      <c r="L52" s="72"/>
      <c r="M52" s="68" t="str">
        <f>IF(AND(ISBLANK(J52),ISBLANK(K52),ISBLANK(L52)),"-",IF(H52&gt;=MAX(H$40:H52),"ok","chyba!!!"))</f>
        <v>-</v>
      </c>
    </row>
    <row r="53" spans="2:13">
      <c r="B53" s="78" t="str">
        <f t="shared" si="1"/>
        <v xml:space="preserve"> </v>
      </c>
      <c r="C53" s="67"/>
      <c r="D53" s="91" t="str">
        <f>IF(ISBLANK(Tabulka41216[[#This Row],[start. č.]]),"-",IF(ISERROR(VLOOKUP(Tabulka41216[[#This Row],[start. č.]],'3. REGISTRACE'!B:F,2,0)),"start. č. nebylo registrováno!",VLOOKUP(Tabulka41216[[#This Row],[start. č.]],'3. REGISTRACE'!B:F,2,0)))</f>
        <v>-</v>
      </c>
      <c r="E53" s="92" t="str">
        <f>IF(ISBLANK(Tabulka41216[[#This Row],[start. č.]]),"-",IF(ISERROR(VLOOKUP(Tabulka41216[[#This Row],[start. č.]],'3. REGISTRACE'!B:F,3,0)),"-",VLOOKUP(Tabulka41216[[#This Row],[start. č.]],'3. REGISTRACE'!B:F,3,0)))</f>
        <v>-</v>
      </c>
      <c r="F53" s="93" t="str">
        <f>IF(ISBLANK(Tabulka41216[[#This Row],[start. č.]]),"-",IF(Tabulka41216[[#This Row],[příjmení a jméno]]="start. č. nebylo registrováno!","-",IF(VLOOKUP(Tabulka41216[[#This Row],[start. č.]],'3. REGISTRACE'!B:F,4,0)=0,"-",VLOOKUP(Tabulka41216[[#This Row],[start. č.]],'3. REGISTRACE'!B:F,4,0))))</f>
        <v>-</v>
      </c>
      <c r="G53" s="92" t="str">
        <f>IF(ISBLANK(Tabulka41216[[#This Row],[start. č.]]),"-",IF(Tabulka41216[[#This Row],[příjmení a jméno]]="start. č. nebylo registrováno!","-",IF(VLOOKUP(Tabulka41216[[#This Row],[start. č.]],'3. REGISTRACE'!B:F,5,0)=0,"-",VLOOKUP(Tabulka41216[[#This Row],[start. č.]],'3. REGISTRACE'!B:F,5,0))))</f>
        <v>-</v>
      </c>
      <c r="H53" s="80" t="str">
        <f>IF(OR(Tabulka41216[[#This Row],[pořadí]]="DNF",Tabulka41216[[#This Row],[pořadí]]=" "),"-",TIME(Tabulka41216[[#This Row],[hod]],Tabulka41216[[#This Row],[min]],Tabulka41216[[#This Row],[sek]]))</f>
        <v>-</v>
      </c>
      <c r="I53" s="92" t="str">
        <f>IF(ISBLANK(Tabulka41216[[#This Row],[start. č.]]),"-",IF(Tabulka41216[[#This Row],[příjmení a jméno]]="start. č. nebylo registrováno!","-",IF(VLOOKUP(Tabulka41216[[#This Row],[start. č.]],'3. REGISTRACE'!B:G,6,0)=0,"-",VLOOKUP(Tabulka41216[[#This Row],[start. č.]],'3. REGISTRACE'!B:G,6,0))))</f>
        <v>-</v>
      </c>
      <c r="J53" s="70"/>
      <c r="K53" s="71"/>
      <c r="L53" s="72"/>
      <c r="M53" s="68" t="str">
        <f>IF(AND(ISBLANK(J53),ISBLANK(K53),ISBLANK(L53)),"-",IF(H53&gt;=MAX(H$40:H53),"ok","chyba!!!"))</f>
        <v>-</v>
      </c>
    </row>
    <row r="54" spans="2:13">
      <c r="B54" s="78" t="str">
        <f t="shared" si="1"/>
        <v xml:space="preserve"> </v>
      </c>
      <c r="C54" s="67"/>
      <c r="D54" s="91" t="str">
        <f>IF(ISBLANK(Tabulka41216[[#This Row],[start. č.]]),"-",IF(ISERROR(VLOOKUP(Tabulka41216[[#This Row],[start. č.]],'3. REGISTRACE'!B:F,2,0)),"start. č. nebylo registrováno!",VLOOKUP(Tabulka41216[[#This Row],[start. č.]],'3. REGISTRACE'!B:F,2,0)))</f>
        <v>-</v>
      </c>
      <c r="E54" s="92" t="str">
        <f>IF(ISBLANK(Tabulka41216[[#This Row],[start. č.]]),"-",IF(ISERROR(VLOOKUP(Tabulka41216[[#This Row],[start. č.]],'3. REGISTRACE'!B:F,3,0)),"-",VLOOKUP(Tabulka41216[[#This Row],[start. č.]],'3. REGISTRACE'!B:F,3,0)))</f>
        <v>-</v>
      </c>
      <c r="F54" s="93" t="str">
        <f>IF(ISBLANK(Tabulka41216[[#This Row],[start. č.]]),"-",IF(Tabulka41216[[#This Row],[příjmení a jméno]]="start. č. nebylo registrováno!","-",IF(VLOOKUP(Tabulka41216[[#This Row],[start. č.]],'3. REGISTRACE'!B:F,4,0)=0,"-",VLOOKUP(Tabulka41216[[#This Row],[start. č.]],'3. REGISTRACE'!B:F,4,0))))</f>
        <v>-</v>
      </c>
      <c r="G54" s="92" t="str">
        <f>IF(ISBLANK(Tabulka41216[[#This Row],[start. č.]]),"-",IF(Tabulka41216[[#This Row],[příjmení a jméno]]="start. č. nebylo registrováno!","-",IF(VLOOKUP(Tabulka41216[[#This Row],[start. č.]],'3. REGISTRACE'!B:F,5,0)=0,"-",VLOOKUP(Tabulka41216[[#This Row],[start. č.]],'3. REGISTRACE'!B:F,5,0))))</f>
        <v>-</v>
      </c>
      <c r="H54" s="80" t="str">
        <f>IF(OR(Tabulka41216[[#This Row],[pořadí]]="DNF",Tabulka41216[[#This Row],[pořadí]]=" "),"-",TIME(Tabulka41216[[#This Row],[hod]],Tabulka41216[[#This Row],[min]],Tabulka41216[[#This Row],[sek]]))</f>
        <v>-</v>
      </c>
      <c r="I54" s="92" t="str">
        <f>IF(ISBLANK(Tabulka41216[[#This Row],[start. č.]]),"-",IF(Tabulka41216[[#This Row],[příjmení a jméno]]="start. č. nebylo registrováno!","-",IF(VLOOKUP(Tabulka41216[[#This Row],[start. č.]],'3. REGISTRACE'!B:G,6,0)=0,"-",VLOOKUP(Tabulka41216[[#This Row],[start. č.]],'3. REGISTRACE'!B:G,6,0))))</f>
        <v>-</v>
      </c>
      <c r="J54" s="70"/>
      <c r="K54" s="71"/>
      <c r="L54" s="72"/>
      <c r="M54" s="68" t="str">
        <f>IF(AND(ISBLANK(J54),ISBLANK(K54),ISBLANK(L54)),"-",IF(H54&gt;=MAX(H$40:H54),"ok","chyba!!!"))</f>
        <v>-</v>
      </c>
    </row>
    <row r="55" spans="2:13">
      <c r="B55" s="78" t="str">
        <f t="shared" si="1"/>
        <v xml:space="preserve"> </v>
      </c>
      <c r="C55" s="67"/>
      <c r="D55" s="91" t="str">
        <f>IF(ISBLANK(Tabulka41216[[#This Row],[start. č.]]),"-",IF(ISERROR(VLOOKUP(Tabulka41216[[#This Row],[start. č.]],'3. REGISTRACE'!B:F,2,0)),"start. č. nebylo registrováno!",VLOOKUP(Tabulka41216[[#This Row],[start. č.]],'3. REGISTRACE'!B:F,2,0)))</f>
        <v>-</v>
      </c>
      <c r="E55" s="92" t="str">
        <f>IF(ISBLANK(Tabulka41216[[#This Row],[start. č.]]),"-",IF(ISERROR(VLOOKUP(Tabulka41216[[#This Row],[start. č.]],'3. REGISTRACE'!B:F,3,0)),"-",VLOOKUP(Tabulka41216[[#This Row],[start. č.]],'3. REGISTRACE'!B:F,3,0)))</f>
        <v>-</v>
      </c>
      <c r="F55" s="93" t="str">
        <f>IF(ISBLANK(Tabulka41216[[#This Row],[start. č.]]),"-",IF(Tabulka41216[[#This Row],[příjmení a jméno]]="start. č. nebylo registrováno!","-",IF(VLOOKUP(Tabulka41216[[#This Row],[start. č.]],'3. REGISTRACE'!B:F,4,0)=0,"-",VLOOKUP(Tabulka41216[[#This Row],[start. č.]],'3. REGISTRACE'!B:F,4,0))))</f>
        <v>-</v>
      </c>
      <c r="G55" s="92" t="str">
        <f>IF(ISBLANK(Tabulka41216[[#This Row],[start. č.]]),"-",IF(Tabulka41216[[#This Row],[příjmení a jméno]]="start. č. nebylo registrováno!","-",IF(VLOOKUP(Tabulka41216[[#This Row],[start. č.]],'3. REGISTRACE'!B:F,5,0)=0,"-",VLOOKUP(Tabulka41216[[#This Row],[start. č.]],'3. REGISTRACE'!B:F,5,0))))</f>
        <v>-</v>
      </c>
      <c r="H55" s="80" t="str">
        <f>IF(OR(Tabulka41216[[#This Row],[pořadí]]="DNF",Tabulka41216[[#This Row],[pořadí]]=" "),"-",TIME(Tabulka41216[[#This Row],[hod]],Tabulka41216[[#This Row],[min]],Tabulka41216[[#This Row],[sek]]))</f>
        <v>-</v>
      </c>
      <c r="I55" s="92" t="str">
        <f>IF(ISBLANK(Tabulka41216[[#This Row],[start. č.]]),"-",IF(Tabulka41216[[#This Row],[příjmení a jméno]]="start. č. nebylo registrováno!","-",IF(VLOOKUP(Tabulka41216[[#This Row],[start. č.]],'3. REGISTRACE'!B:G,6,0)=0,"-",VLOOKUP(Tabulka41216[[#This Row],[start. č.]],'3. REGISTRACE'!B:G,6,0))))</f>
        <v>-</v>
      </c>
      <c r="J55" s="70"/>
      <c r="K55" s="71"/>
      <c r="L55" s="72"/>
      <c r="M55" s="68" t="str">
        <f>IF(AND(ISBLANK(J55),ISBLANK(K55),ISBLANK(L55)),"-",IF(H55&gt;=MAX(H$40:H55),"ok","chyba!!!"))</f>
        <v>-</v>
      </c>
    </row>
    <row r="56" spans="2:13">
      <c r="B56" s="78" t="str">
        <f t="shared" si="1"/>
        <v xml:space="preserve"> </v>
      </c>
      <c r="C56" s="67"/>
      <c r="D56" s="91" t="str">
        <f>IF(ISBLANK(Tabulka41216[[#This Row],[start. č.]]),"-",IF(ISERROR(VLOOKUP(Tabulka41216[[#This Row],[start. č.]],'3. REGISTRACE'!B:F,2,0)),"start. č. nebylo registrováno!",VLOOKUP(Tabulka41216[[#This Row],[start. č.]],'3. REGISTRACE'!B:F,2,0)))</f>
        <v>-</v>
      </c>
      <c r="E56" s="92" t="str">
        <f>IF(ISBLANK(Tabulka41216[[#This Row],[start. č.]]),"-",IF(ISERROR(VLOOKUP(Tabulka41216[[#This Row],[start. č.]],'3. REGISTRACE'!B:F,3,0)),"-",VLOOKUP(Tabulka41216[[#This Row],[start. č.]],'3. REGISTRACE'!B:F,3,0)))</f>
        <v>-</v>
      </c>
      <c r="F56" s="93" t="str">
        <f>IF(ISBLANK(Tabulka41216[[#This Row],[start. č.]]),"-",IF(Tabulka41216[[#This Row],[příjmení a jméno]]="start. č. nebylo registrováno!","-",IF(VLOOKUP(Tabulka41216[[#This Row],[start. č.]],'3. REGISTRACE'!B:F,4,0)=0,"-",VLOOKUP(Tabulka41216[[#This Row],[start. č.]],'3. REGISTRACE'!B:F,4,0))))</f>
        <v>-</v>
      </c>
      <c r="G56" s="92" t="str">
        <f>IF(ISBLANK(Tabulka41216[[#This Row],[start. č.]]),"-",IF(Tabulka41216[[#This Row],[příjmení a jméno]]="start. č. nebylo registrováno!","-",IF(VLOOKUP(Tabulka41216[[#This Row],[start. č.]],'3. REGISTRACE'!B:F,5,0)=0,"-",VLOOKUP(Tabulka41216[[#This Row],[start. č.]],'3. REGISTRACE'!B:F,5,0))))</f>
        <v>-</v>
      </c>
      <c r="H56" s="80" t="str">
        <f>IF(OR(Tabulka41216[[#This Row],[pořadí]]="DNF",Tabulka41216[[#This Row],[pořadí]]=" "),"-",TIME(Tabulka41216[[#This Row],[hod]],Tabulka41216[[#This Row],[min]],Tabulka41216[[#This Row],[sek]]))</f>
        <v>-</v>
      </c>
      <c r="I56" s="92" t="str">
        <f>IF(ISBLANK(Tabulka41216[[#This Row],[start. č.]]),"-",IF(Tabulka41216[[#This Row],[příjmení a jméno]]="start. č. nebylo registrováno!","-",IF(VLOOKUP(Tabulka41216[[#This Row],[start. č.]],'3. REGISTRACE'!B:G,6,0)=0,"-",VLOOKUP(Tabulka41216[[#This Row],[start. č.]],'3. REGISTRACE'!B:G,6,0))))</f>
        <v>-</v>
      </c>
      <c r="J56" s="70"/>
      <c r="K56" s="71"/>
      <c r="L56" s="72"/>
      <c r="M56" s="68" t="str">
        <f>IF(AND(ISBLANK(J56),ISBLANK(K56),ISBLANK(L56)),"-",IF(H56&gt;=MAX(H$40:H56),"ok","chyba!!!"))</f>
        <v>-</v>
      </c>
    </row>
    <row r="57" spans="2:13">
      <c r="B57" s="78" t="str">
        <f t="shared" si="1"/>
        <v xml:space="preserve"> </v>
      </c>
      <c r="C57" s="67"/>
      <c r="D57" s="91" t="str">
        <f>IF(ISBLANK(Tabulka41216[[#This Row],[start. č.]]),"-",IF(ISERROR(VLOOKUP(Tabulka41216[[#This Row],[start. č.]],'3. REGISTRACE'!B:F,2,0)),"start. č. nebylo registrováno!",VLOOKUP(Tabulka41216[[#This Row],[start. č.]],'3. REGISTRACE'!B:F,2,0)))</f>
        <v>-</v>
      </c>
      <c r="E57" s="92" t="str">
        <f>IF(ISBLANK(Tabulka41216[[#This Row],[start. č.]]),"-",IF(ISERROR(VLOOKUP(Tabulka41216[[#This Row],[start. č.]],'3. REGISTRACE'!B:F,3,0)),"-",VLOOKUP(Tabulka41216[[#This Row],[start. č.]],'3. REGISTRACE'!B:F,3,0)))</f>
        <v>-</v>
      </c>
      <c r="F57" s="93" t="str">
        <f>IF(ISBLANK(Tabulka41216[[#This Row],[start. č.]]),"-",IF(Tabulka41216[[#This Row],[příjmení a jméno]]="start. č. nebylo registrováno!","-",IF(VLOOKUP(Tabulka41216[[#This Row],[start. č.]],'3. REGISTRACE'!B:F,4,0)=0,"-",VLOOKUP(Tabulka41216[[#This Row],[start. č.]],'3. REGISTRACE'!B:F,4,0))))</f>
        <v>-</v>
      </c>
      <c r="G57" s="92" t="str">
        <f>IF(ISBLANK(Tabulka41216[[#This Row],[start. č.]]),"-",IF(Tabulka41216[[#This Row],[příjmení a jméno]]="start. č. nebylo registrováno!","-",IF(VLOOKUP(Tabulka41216[[#This Row],[start. č.]],'3. REGISTRACE'!B:F,5,0)=0,"-",VLOOKUP(Tabulka41216[[#This Row],[start. č.]],'3. REGISTRACE'!B:F,5,0))))</f>
        <v>-</v>
      </c>
      <c r="H57" s="80" t="str">
        <f>IF(OR(Tabulka41216[[#This Row],[pořadí]]="DNF",Tabulka41216[[#This Row],[pořadí]]=" "),"-",TIME(Tabulka41216[[#This Row],[hod]],Tabulka41216[[#This Row],[min]],Tabulka41216[[#This Row],[sek]]))</f>
        <v>-</v>
      </c>
      <c r="I57" s="92" t="str">
        <f>IF(ISBLANK(Tabulka41216[[#This Row],[start. č.]]),"-",IF(Tabulka41216[[#This Row],[příjmení a jméno]]="start. č. nebylo registrováno!","-",IF(VLOOKUP(Tabulka41216[[#This Row],[start. č.]],'3. REGISTRACE'!B:G,6,0)=0,"-",VLOOKUP(Tabulka41216[[#This Row],[start. č.]],'3. REGISTRACE'!B:G,6,0))))</f>
        <v>-</v>
      </c>
      <c r="J57" s="70"/>
      <c r="K57" s="71"/>
      <c r="L57" s="72"/>
      <c r="M57" s="68" t="str">
        <f>IF(AND(ISBLANK(J57),ISBLANK(K57),ISBLANK(L57)),"-",IF(H57&gt;=MAX(H$40:H57),"ok","chyba!!!"))</f>
        <v>-</v>
      </c>
    </row>
    <row r="58" spans="2:13">
      <c r="B58" s="78" t="str">
        <f t="shared" si="1"/>
        <v xml:space="preserve"> </v>
      </c>
      <c r="C58" s="67"/>
      <c r="D58" s="91" t="str">
        <f>IF(ISBLANK(Tabulka41216[[#This Row],[start. č.]]),"-",IF(ISERROR(VLOOKUP(Tabulka41216[[#This Row],[start. č.]],'3. REGISTRACE'!B:F,2,0)),"start. č. nebylo registrováno!",VLOOKUP(Tabulka41216[[#This Row],[start. č.]],'3. REGISTRACE'!B:F,2,0)))</f>
        <v>-</v>
      </c>
      <c r="E58" s="92" t="str">
        <f>IF(ISBLANK(Tabulka41216[[#This Row],[start. č.]]),"-",IF(ISERROR(VLOOKUP(Tabulka41216[[#This Row],[start. č.]],'3. REGISTRACE'!B:F,3,0)),"-",VLOOKUP(Tabulka41216[[#This Row],[start. č.]],'3. REGISTRACE'!B:F,3,0)))</f>
        <v>-</v>
      </c>
      <c r="F58" s="93" t="str">
        <f>IF(ISBLANK(Tabulka41216[[#This Row],[start. č.]]),"-",IF(Tabulka41216[[#This Row],[příjmení a jméno]]="start. č. nebylo registrováno!","-",IF(VLOOKUP(Tabulka41216[[#This Row],[start. č.]],'3. REGISTRACE'!B:F,4,0)=0,"-",VLOOKUP(Tabulka41216[[#This Row],[start. č.]],'3. REGISTRACE'!B:F,4,0))))</f>
        <v>-</v>
      </c>
      <c r="G58" s="92" t="str">
        <f>IF(ISBLANK(Tabulka41216[[#This Row],[start. č.]]),"-",IF(Tabulka41216[[#This Row],[příjmení a jméno]]="start. č. nebylo registrováno!","-",IF(VLOOKUP(Tabulka41216[[#This Row],[start. č.]],'3. REGISTRACE'!B:F,5,0)=0,"-",VLOOKUP(Tabulka41216[[#This Row],[start. č.]],'3. REGISTRACE'!B:F,5,0))))</f>
        <v>-</v>
      </c>
      <c r="H58" s="80" t="str">
        <f>IF(OR(Tabulka41216[[#This Row],[pořadí]]="DNF",Tabulka41216[[#This Row],[pořadí]]=" "),"-",TIME(Tabulka41216[[#This Row],[hod]],Tabulka41216[[#This Row],[min]],Tabulka41216[[#This Row],[sek]]))</f>
        <v>-</v>
      </c>
      <c r="I58" s="92" t="str">
        <f>IF(ISBLANK(Tabulka41216[[#This Row],[start. č.]]),"-",IF(Tabulka41216[[#This Row],[příjmení a jméno]]="start. č. nebylo registrováno!","-",IF(VLOOKUP(Tabulka41216[[#This Row],[start. č.]],'3. REGISTRACE'!B:G,6,0)=0,"-",VLOOKUP(Tabulka41216[[#This Row],[start. č.]],'3. REGISTRACE'!B:G,6,0))))</f>
        <v>-</v>
      </c>
      <c r="J58" s="70"/>
      <c r="K58" s="71"/>
      <c r="L58" s="72"/>
      <c r="M58" s="68" t="str">
        <f>IF(AND(ISBLANK(J58),ISBLANK(K58),ISBLANK(L58)),"-",IF(H58&gt;=MAX(H$40:H58),"ok","chyba!!!"))</f>
        <v>-</v>
      </c>
    </row>
    <row r="59" spans="2:13">
      <c r="B59" s="78" t="str">
        <f t="shared" si="1"/>
        <v xml:space="preserve"> </v>
      </c>
      <c r="C59" s="67"/>
      <c r="D59" s="91" t="str">
        <f>IF(ISBLANK(Tabulka41216[[#This Row],[start. č.]]),"-",IF(ISERROR(VLOOKUP(Tabulka41216[[#This Row],[start. č.]],'3. REGISTRACE'!B:F,2,0)),"start. č. nebylo registrováno!",VLOOKUP(Tabulka41216[[#This Row],[start. č.]],'3. REGISTRACE'!B:F,2,0)))</f>
        <v>-</v>
      </c>
      <c r="E59" s="92" t="str">
        <f>IF(ISBLANK(Tabulka41216[[#This Row],[start. č.]]),"-",IF(ISERROR(VLOOKUP(Tabulka41216[[#This Row],[start. č.]],'3. REGISTRACE'!B:F,3,0)),"-",VLOOKUP(Tabulka41216[[#This Row],[start. č.]],'3. REGISTRACE'!B:F,3,0)))</f>
        <v>-</v>
      </c>
      <c r="F59" s="93" t="str">
        <f>IF(ISBLANK(Tabulka41216[[#This Row],[start. č.]]),"-",IF(Tabulka41216[[#This Row],[příjmení a jméno]]="start. č. nebylo registrováno!","-",IF(VLOOKUP(Tabulka41216[[#This Row],[start. č.]],'3. REGISTRACE'!B:F,4,0)=0,"-",VLOOKUP(Tabulka41216[[#This Row],[start. č.]],'3. REGISTRACE'!B:F,4,0))))</f>
        <v>-</v>
      </c>
      <c r="G59" s="92" t="str">
        <f>IF(ISBLANK(Tabulka41216[[#This Row],[start. č.]]),"-",IF(Tabulka41216[[#This Row],[příjmení a jméno]]="start. č. nebylo registrováno!","-",IF(VLOOKUP(Tabulka41216[[#This Row],[start. č.]],'3. REGISTRACE'!B:F,5,0)=0,"-",VLOOKUP(Tabulka41216[[#This Row],[start. č.]],'3. REGISTRACE'!B:F,5,0))))</f>
        <v>-</v>
      </c>
      <c r="H59" s="80" t="str">
        <f>IF(OR(Tabulka41216[[#This Row],[pořadí]]="DNF",Tabulka41216[[#This Row],[pořadí]]=" "),"-",TIME(Tabulka41216[[#This Row],[hod]],Tabulka41216[[#This Row],[min]],Tabulka41216[[#This Row],[sek]]))</f>
        <v>-</v>
      </c>
      <c r="I59" s="92" t="str">
        <f>IF(ISBLANK(Tabulka41216[[#This Row],[start. č.]]),"-",IF(Tabulka41216[[#This Row],[příjmení a jméno]]="start. č. nebylo registrováno!","-",IF(VLOOKUP(Tabulka41216[[#This Row],[start. č.]],'3. REGISTRACE'!B:G,6,0)=0,"-",VLOOKUP(Tabulka41216[[#This Row],[start. č.]],'3. REGISTRACE'!B:G,6,0))))</f>
        <v>-</v>
      </c>
      <c r="J59" s="70"/>
      <c r="K59" s="71"/>
      <c r="L59" s="72"/>
      <c r="M59" s="68" t="str">
        <f>IF(AND(ISBLANK(J59),ISBLANK(K59),ISBLANK(L59)),"-",IF(H59&gt;=MAX(H$40:H59),"ok","chyba!!!"))</f>
        <v>-</v>
      </c>
    </row>
    <row r="60" spans="2:13">
      <c r="B60" s="78" t="str">
        <f t="shared" si="1"/>
        <v xml:space="preserve"> </v>
      </c>
      <c r="C60" s="67"/>
      <c r="D60" s="91" t="str">
        <f>IF(ISBLANK(Tabulka41216[[#This Row],[start. č.]]),"-",IF(ISERROR(VLOOKUP(Tabulka41216[[#This Row],[start. č.]],'3. REGISTRACE'!B:F,2,0)),"start. č. nebylo registrováno!",VLOOKUP(Tabulka41216[[#This Row],[start. č.]],'3. REGISTRACE'!B:F,2,0)))</f>
        <v>-</v>
      </c>
      <c r="E60" s="92" t="str">
        <f>IF(ISBLANK(Tabulka41216[[#This Row],[start. č.]]),"-",IF(ISERROR(VLOOKUP(Tabulka41216[[#This Row],[start. č.]],'3. REGISTRACE'!B:F,3,0)),"-",VLOOKUP(Tabulka41216[[#This Row],[start. č.]],'3. REGISTRACE'!B:F,3,0)))</f>
        <v>-</v>
      </c>
      <c r="F60" s="93" t="str">
        <f>IF(ISBLANK(Tabulka41216[[#This Row],[start. č.]]),"-",IF(Tabulka41216[[#This Row],[příjmení a jméno]]="start. č. nebylo registrováno!","-",IF(VLOOKUP(Tabulka41216[[#This Row],[start. č.]],'3. REGISTRACE'!B:F,4,0)=0,"-",VLOOKUP(Tabulka41216[[#This Row],[start. č.]],'3. REGISTRACE'!B:F,4,0))))</f>
        <v>-</v>
      </c>
      <c r="G60" s="92" t="str">
        <f>IF(ISBLANK(Tabulka41216[[#This Row],[start. č.]]),"-",IF(Tabulka41216[[#This Row],[příjmení a jméno]]="start. č. nebylo registrováno!","-",IF(VLOOKUP(Tabulka41216[[#This Row],[start. č.]],'3. REGISTRACE'!B:F,5,0)=0,"-",VLOOKUP(Tabulka41216[[#This Row],[start. č.]],'3. REGISTRACE'!B:F,5,0))))</f>
        <v>-</v>
      </c>
      <c r="H60" s="80" t="str">
        <f>IF(OR(Tabulka41216[[#This Row],[pořadí]]="DNF",Tabulka41216[[#This Row],[pořadí]]=" "),"-",TIME(Tabulka41216[[#This Row],[hod]],Tabulka41216[[#This Row],[min]],Tabulka41216[[#This Row],[sek]]))</f>
        <v>-</v>
      </c>
      <c r="I60" s="92" t="str">
        <f>IF(ISBLANK(Tabulka41216[[#This Row],[start. č.]]),"-",IF(Tabulka41216[[#This Row],[příjmení a jméno]]="start. č. nebylo registrováno!","-",IF(VLOOKUP(Tabulka41216[[#This Row],[start. č.]],'3. REGISTRACE'!B:G,6,0)=0,"-",VLOOKUP(Tabulka41216[[#This Row],[start. č.]],'3. REGISTRACE'!B:G,6,0))))</f>
        <v>-</v>
      </c>
      <c r="J60" s="70"/>
      <c r="K60" s="71"/>
      <c r="L60" s="72"/>
      <c r="M60" s="68" t="str">
        <f>IF(AND(ISBLANK(J60),ISBLANK(K60),ISBLANK(L60)),"-",IF(H60&gt;=MAX(H$40:H60),"ok","chyba!!!"))</f>
        <v>-</v>
      </c>
    </row>
    <row r="61" spans="2:13">
      <c r="B61" s="78" t="str">
        <f t="shared" si="1"/>
        <v xml:space="preserve"> </v>
      </c>
      <c r="C61" s="67"/>
      <c r="D61" s="91" t="str">
        <f>IF(ISBLANK(Tabulka41216[[#This Row],[start. č.]]),"-",IF(ISERROR(VLOOKUP(Tabulka41216[[#This Row],[start. č.]],'3. REGISTRACE'!B:F,2,0)),"start. č. nebylo registrováno!",VLOOKUP(Tabulka41216[[#This Row],[start. č.]],'3. REGISTRACE'!B:F,2,0)))</f>
        <v>-</v>
      </c>
      <c r="E61" s="92" t="str">
        <f>IF(ISBLANK(Tabulka41216[[#This Row],[start. č.]]),"-",IF(ISERROR(VLOOKUP(Tabulka41216[[#This Row],[start. č.]],'3. REGISTRACE'!B:F,3,0)),"-",VLOOKUP(Tabulka41216[[#This Row],[start. č.]],'3. REGISTRACE'!B:F,3,0)))</f>
        <v>-</v>
      </c>
      <c r="F61" s="93" t="str">
        <f>IF(ISBLANK(Tabulka41216[[#This Row],[start. č.]]),"-",IF(Tabulka41216[[#This Row],[příjmení a jméno]]="start. č. nebylo registrováno!","-",IF(VLOOKUP(Tabulka41216[[#This Row],[start. č.]],'3. REGISTRACE'!B:F,4,0)=0,"-",VLOOKUP(Tabulka41216[[#This Row],[start. č.]],'3. REGISTRACE'!B:F,4,0))))</f>
        <v>-</v>
      </c>
      <c r="G61" s="92" t="str">
        <f>IF(ISBLANK(Tabulka41216[[#This Row],[start. č.]]),"-",IF(Tabulka41216[[#This Row],[příjmení a jméno]]="start. č. nebylo registrováno!","-",IF(VLOOKUP(Tabulka41216[[#This Row],[start. č.]],'3. REGISTRACE'!B:F,5,0)=0,"-",VLOOKUP(Tabulka41216[[#This Row],[start. č.]],'3. REGISTRACE'!B:F,5,0))))</f>
        <v>-</v>
      </c>
      <c r="H61" s="80" t="str">
        <f>IF(OR(Tabulka41216[[#This Row],[pořadí]]="DNF",Tabulka41216[[#This Row],[pořadí]]=" "),"-",TIME(Tabulka41216[[#This Row],[hod]],Tabulka41216[[#This Row],[min]],Tabulka41216[[#This Row],[sek]]))</f>
        <v>-</v>
      </c>
      <c r="I61" s="92" t="str">
        <f>IF(ISBLANK(Tabulka41216[[#This Row],[start. č.]]),"-",IF(Tabulka41216[[#This Row],[příjmení a jméno]]="start. č. nebylo registrováno!","-",IF(VLOOKUP(Tabulka41216[[#This Row],[start. č.]],'3. REGISTRACE'!B:G,6,0)=0,"-",VLOOKUP(Tabulka41216[[#This Row],[start. č.]],'3. REGISTRACE'!B:G,6,0))))</f>
        <v>-</v>
      </c>
      <c r="J61" s="70"/>
      <c r="K61" s="71"/>
      <c r="L61" s="72"/>
      <c r="M61" s="68" t="str">
        <f>IF(AND(ISBLANK(J61),ISBLANK(K61),ISBLANK(L61)),"-",IF(H61&gt;=MAX(H$40:H61),"ok","chyba!!!"))</f>
        <v>-</v>
      </c>
    </row>
    <row r="62" spans="2:13">
      <c r="B62" s="78" t="str">
        <f t="shared" si="1"/>
        <v xml:space="preserve"> </v>
      </c>
      <c r="C62" s="67"/>
      <c r="D62" s="91" t="str">
        <f>IF(ISBLANK(Tabulka41216[[#This Row],[start. č.]]),"-",IF(ISERROR(VLOOKUP(Tabulka41216[[#This Row],[start. č.]],'3. REGISTRACE'!B:F,2,0)),"start. č. nebylo registrováno!",VLOOKUP(Tabulka41216[[#This Row],[start. č.]],'3. REGISTRACE'!B:F,2,0)))</f>
        <v>-</v>
      </c>
      <c r="E62" s="92" t="str">
        <f>IF(ISBLANK(Tabulka41216[[#This Row],[start. č.]]),"-",IF(ISERROR(VLOOKUP(Tabulka41216[[#This Row],[start. č.]],'3. REGISTRACE'!B:F,3,0)),"-",VLOOKUP(Tabulka41216[[#This Row],[start. č.]],'3. REGISTRACE'!B:F,3,0)))</f>
        <v>-</v>
      </c>
      <c r="F62" s="93" t="str">
        <f>IF(ISBLANK(Tabulka41216[[#This Row],[start. č.]]),"-",IF(Tabulka41216[[#This Row],[příjmení a jméno]]="start. č. nebylo registrováno!","-",IF(VLOOKUP(Tabulka41216[[#This Row],[start. č.]],'3. REGISTRACE'!B:F,4,0)=0,"-",VLOOKUP(Tabulka41216[[#This Row],[start. č.]],'3. REGISTRACE'!B:F,4,0))))</f>
        <v>-</v>
      </c>
      <c r="G62" s="92" t="str">
        <f>IF(ISBLANK(Tabulka41216[[#This Row],[start. č.]]),"-",IF(Tabulka41216[[#This Row],[příjmení a jméno]]="start. č. nebylo registrováno!","-",IF(VLOOKUP(Tabulka41216[[#This Row],[start. č.]],'3. REGISTRACE'!B:F,5,0)=0,"-",VLOOKUP(Tabulka41216[[#This Row],[start. č.]],'3. REGISTRACE'!B:F,5,0))))</f>
        <v>-</v>
      </c>
      <c r="H62" s="80" t="str">
        <f>IF(OR(Tabulka41216[[#This Row],[pořadí]]="DNF",Tabulka41216[[#This Row],[pořadí]]=" "),"-",TIME(Tabulka41216[[#This Row],[hod]],Tabulka41216[[#This Row],[min]],Tabulka41216[[#This Row],[sek]]))</f>
        <v>-</v>
      </c>
      <c r="I62" s="92" t="str">
        <f>IF(ISBLANK(Tabulka41216[[#This Row],[start. č.]]),"-",IF(Tabulka41216[[#This Row],[příjmení a jméno]]="start. č. nebylo registrováno!","-",IF(VLOOKUP(Tabulka41216[[#This Row],[start. č.]],'3. REGISTRACE'!B:G,6,0)=0,"-",VLOOKUP(Tabulka41216[[#This Row],[start. č.]],'3. REGISTRACE'!B:G,6,0))))</f>
        <v>-</v>
      </c>
      <c r="J62" s="70"/>
      <c r="K62" s="71"/>
      <c r="L62" s="72"/>
      <c r="M62" s="68" t="str">
        <f>IF(AND(ISBLANK(J62),ISBLANK(K62),ISBLANK(L62)),"-",IF(H62&gt;=MAX(H$40:H62),"ok","chyba!!!"))</f>
        <v>-</v>
      </c>
    </row>
    <row r="63" spans="2:13">
      <c r="B63" s="78" t="str">
        <f t="shared" si="1"/>
        <v xml:space="preserve"> </v>
      </c>
      <c r="C63" s="67"/>
      <c r="D63" s="91" t="str">
        <f>IF(ISBLANK(Tabulka41216[[#This Row],[start. č.]]),"-",IF(ISERROR(VLOOKUP(Tabulka41216[[#This Row],[start. č.]],'3. REGISTRACE'!B:F,2,0)),"start. č. nebylo registrováno!",VLOOKUP(Tabulka41216[[#This Row],[start. č.]],'3. REGISTRACE'!B:F,2,0)))</f>
        <v>-</v>
      </c>
      <c r="E63" s="92" t="str">
        <f>IF(ISBLANK(Tabulka41216[[#This Row],[start. č.]]),"-",IF(ISERROR(VLOOKUP(Tabulka41216[[#This Row],[start. č.]],'3. REGISTRACE'!B:F,3,0)),"-",VLOOKUP(Tabulka41216[[#This Row],[start. č.]],'3. REGISTRACE'!B:F,3,0)))</f>
        <v>-</v>
      </c>
      <c r="F63" s="93" t="str">
        <f>IF(ISBLANK(Tabulka41216[[#This Row],[start. č.]]),"-",IF(Tabulka41216[[#This Row],[příjmení a jméno]]="start. č. nebylo registrováno!","-",IF(VLOOKUP(Tabulka41216[[#This Row],[start. č.]],'3. REGISTRACE'!B:F,4,0)=0,"-",VLOOKUP(Tabulka41216[[#This Row],[start. č.]],'3. REGISTRACE'!B:F,4,0))))</f>
        <v>-</v>
      </c>
      <c r="G63" s="92" t="str">
        <f>IF(ISBLANK(Tabulka41216[[#This Row],[start. č.]]),"-",IF(Tabulka41216[[#This Row],[příjmení a jméno]]="start. č. nebylo registrováno!","-",IF(VLOOKUP(Tabulka41216[[#This Row],[start. č.]],'3. REGISTRACE'!B:F,5,0)=0,"-",VLOOKUP(Tabulka41216[[#This Row],[start. č.]],'3. REGISTRACE'!B:F,5,0))))</f>
        <v>-</v>
      </c>
      <c r="H63" s="80" t="str">
        <f>IF(OR(Tabulka41216[[#This Row],[pořadí]]="DNF",Tabulka41216[[#This Row],[pořadí]]=" "),"-",TIME(Tabulka41216[[#This Row],[hod]],Tabulka41216[[#This Row],[min]],Tabulka41216[[#This Row],[sek]]))</f>
        <v>-</v>
      </c>
      <c r="I63" s="92" t="str">
        <f>IF(ISBLANK(Tabulka41216[[#This Row],[start. č.]]),"-",IF(Tabulka41216[[#This Row],[příjmení a jméno]]="start. č. nebylo registrováno!","-",IF(VLOOKUP(Tabulka41216[[#This Row],[start. č.]],'3. REGISTRACE'!B:G,6,0)=0,"-",VLOOKUP(Tabulka41216[[#This Row],[start. č.]],'3. REGISTRACE'!B:G,6,0))))</f>
        <v>-</v>
      </c>
      <c r="J63" s="70"/>
      <c r="K63" s="71"/>
      <c r="L63" s="72"/>
      <c r="M63" s="68" t="str">
        <f>IF(AND(ISBLANK(J63),ISBLANK(K63),ISBLANK(L63)),"-",IF(H63&gt;=MAX(H$40:H63),"ok","chyba!!!"))</f>
        <v>-</v>
      </c>
    </row>
    <row r="64" spans="2:13">
      <c r="B64" s="78" t="str">
        <f t="shared" si="1"/>
        <v xml:space="preserve"> </v>
      </c>
      <c r="C64" s="67"/>
      <c r="D64" s="91" t="str">
        <f>IF(ISBLANK(Tabulka41216[[#This Row],[start. č.]]),"-",IF(ISERROR(VLOOKUP(Tabulka41216[[#This Row],[start. č.]],'3. REGISTRACE'!B:F,2,0)),"start. č. nebylo registrováno!",VLOOKUP(Tabulka41216[[#This Row],[start. č.]],'3. REGISTRACE'!B:F,2,0)))</f>
        <v>-</v>
      </c>
      <c r="E64" s="92" t="str">
        <f>IF(ISBLANK(Tabulka41216[[#This Row],[start. č.]]),"-",IF(ISERROR(VLOOKUP(Tabulka41216[[#This Row],[start. č.]],'3. REGISTRACE'!B:F,3,0)),"-",VLOOKUP(Tabulka41216[[#This Row],[start. č.]],'3. REGISTRACE'!B:F,3,0)))</f>
        <v>-</v>
      </c>
      <c r="F64" s="93" t="str">
        <f>IF(ISBLANK(Tabulka41216[[#This Row],[start. č.]]),"-",IF(Tabulka41216[[#This Row],[příjmení a jméno]]="start. č. nebylo registrováno!","-",IF(VLOOKUP(Tabulka41216[[#This Row],[start. č.]],'3. REGISTRACE'!B:F,4,0)=0,"-",VLOOKUP(Tabulka41216[[#This Row],[start. č.]],'3. REGISTRACE'!B:F,4,0))))</f>
        <v>-</v>
      </c>
      <c r="G64" s="92" t="str">
        <f>IF(ISBLANK(Tabulka41216[[#This Row],[start. č.]]),"-",IF(Tabulka41216[[#This Row],[příjmení a jméno]]="start. č. nebylo registrováno!","-",IF(VLOOKUP(Tabulka41216[[#This Row],[start. č.]],'3. REGISTRACE'!B:F,5,0)=0,"-",VLOOKUP(Tabulka41216[[#This Row],[start. č.]],'3. REGISTRACE'!B:F,5,0))))</f>
        <v>-</v>
      </c>
      <c r="H64" s="80" t="str">
        <f>IF(OR(Tabulka41216[[#This Row],[pořadí]]="DNF",Tabulka41216[[#This Row],[pořadí]]=" "),"-",TIME(Tabulka41216[[#This Row],[hod]],Tabulka41216[[#This Row],[min]],Tabulka41216[[#This Row],[sek]]))</f>
        <v>-</v>
      </c>
      <c r="I64" s="92" t="str">
        <f>IF(ISBLANK(Tabulka41216[[#This Row],[start. č.]]),"-",IF(Tabulka41216[[#This Row],[příjmení a jméno]]="start. č. nebylo registrováno!","-",IF(VLOOKUP(Tabulka41216[[#This Row],[start. č.]],'3. REGISTRACE'!B:G,6,0)=0,"-",VLOOKUP(Tabulka41216[[#This Row],[start. č.]],'3. REGISTRACE'!B:G,6,0))))</f>
        <v>-</v>
      </c>
      <c r="J64" s="70"/>
      <c r="K64" s="71"/>
      <c r="L64" s="72"/>
      <c r="M64" s="68" t="str">
        <f>IF(AND(ISBLANK(J64),ISBLANK(K64),ISBLANK(L64)),"-",IF(H64&gt;=MAX(H$40:H64),"ok","chyba!!!"))</f>
        <v>-</v>
      </c>
    </row>
  </sheetData>
  <sheetProtection autoFilter="0"/>
  <mergeCells count="1">
    <mergeCell ref="H3:I3"/>
  </mergeCells>
  <conditionalFormatting sqref="C40:C64 J40:L64 C9:C33 J9:L33">
    <cfRule type="notContainsBlanks" dxfId="108" priority="9">
      <formula>LEN(TRIM(C9))&gt;0</formula>
    </cfRule>
    <cfRule type="containsBlanks" dxfId="107" priority="10">
      <formula>LEN(TRIM(C9))=0</formula>
    </cfRule>
  </conditionalFormatting>
  <conditionalFormatting sqref="D9:D33 D40:D64">
    <cfRule type="containsText" dxfId="106" priority="8" operator="containsText" text="start. č. nebylo registrováno">
      <formula>NOT(ISERROR(SEARCH("start. č. nebylo registrováno",D9)))</formula>
    </cfRule>
  </conditionalFormatting>
  <conditionalFormatting sqref="M9:M33 M40:M64">
    <cfRule type="containsText" dxfId="105" priority="6" operator="containsText" text="chyba">
      <formula>NOT(ISERROR(SEARCH("chyba",M9)))</formula>
    </cfRule>
    <cfRule type="containsText" dxfId="104" priority="7" operator="containsText" text="ok">
      <formula>NOT(ISERROR(SEARCH("ok",M9)))</formula>
    </cfRule>
  </conditionalFormatting>
  <pageMargins left="0" right="0" top="0" bottom="0.39370078740157483" header="0.19685039370078741" footer="0"/>
  <pageSetup paperSize="9" scale="85" fitToHeight="0" orientation="portrait" r:id="rId1"/>
  <headerFooter>
    <oddHeader>&amp;R&amp;G</oddHeader>
  </headerFooter>
  <legacyDrawingHF r:id="rId2"/>
  <picture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12</vt:i4>
      </vt:variant>
    </vt:vector>
  </HeadingPairs>
  <TitlesOfParts>
    <vt:vector size="23" baseType="lpstr">
      <vt:lpstr>návod</vt:lpstr>
      <vt:lpstr>1. Index</vt:lpstr>
      <vt:lpstr>2. Kategorie</vt:lpstr>
      <vt:lpstr>3. REGISTRACE</vt:lpstr>
      <vt:lpstr>Mladší přípr</vt:lpstr>
      <vt:lpstr>Přípravka</vt:lpstr>
      <vt:lpstr>Nejmladší Ž</vt:lpstr>
      <vt:lpstr>Mladší Ž</vt:lpstr>
      <vt:lpstr>Starší Ž</vt:lpstr>
      <vt:lpstr>Mladší D</vt:lpstr>
      <vt:lpstr>Starší D</vt:lpstr>
      <vt:lpstr>'2. Kategorie'!Názvy_tisku</vt:lpstr>
      <vt:lpstr>'1. Index'!Oblast_tisku</vt:lpstr>
      <vt:lpstr>'2. Kategorie'!Oblast_tisku</vt:lpstr>
      <vt:lpstr>'3. REGISTRACE'!Oblast_tisku</vt:lpstr>
      <vt:lpstr>'Mladší D'!Oblast_tisku</vt:lpstr>
      <vt:lpstr>'Mladší přípr'!Oblast_tisku</vt:lpstr>
      <vt:lpstr>'Mladší Ž'!Oblast_tisku</vt:lpstr>
      <vt:lpstr>návod!Oblast_tisku</vt:lpstr>
      <vt:lpstr>'Nejmladší Ž'!Oblast_tisku</vt:lpstr>
      <vt:lpstr>Přípravka!Oblast_tisku</vt:lpstr>
      <vt:lpstr>'Starší D'!Oblast_tisku</vt:lpstr>
      <vt:lpstr>'Starší Ž'!Oblast_tisku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Jihocesky klub maratoncu</dc:creator>
  <cp:lastModifiedBy>Acer</cp:lastModifiedBy>
  <cp:lastPrinted>2019-08-18T18:59:01Z</cp:lastPrinted>
  <dcterms:created xsi:type="dcterms:W3CDTF">2016-02-10T17:33:16Z</dcterms:created>
  <dcterms:modified xsi:type="dcterms:W3CDTF">2019-08-21T06:26:52Z</dcterms:modified>
</cp:coreProperties>
</file>