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ables/table3.xml" ContentType="application/vnd.openxmlformats-officedocument.spreadsheetml.table+xml"/>
  <Override PartName="/xl/tables/table4.xml" ContentType="application/vnd.openxmlformats-officedocument.spreadsheetml.tabl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ables/table11.xml" ContentType="application/vnd.openxmlformats-officedocument.spreadsheetml.table+xml"/>
  <Override PartName="/xl/tables/table1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tables/table10.xml" ContentType="application/vnd.openxmlformats-officedocument.spreadsheetml.tab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5" yWindow="6435" windowWidth="20730" windowHeight="3255" tabRatio="690" activeTab="5"/>
  </bookViews>
  <sheets>
    <sheet name="návod" sheetId="5" r:id="rId1"/>
    <sheet name="1. Index" sheetId="3" r:id="rId2"/>
    <sheet name="2. Kategorie" sheetId="2" r:id="rId3"/>
    <sheet name="3. REGISTRACE" sheetId="1" r:id="rId4"/>
    <sheet name="VÝSL Př. A" sheetId="4" r:id="rId5"/>
    <sheet name="VÝSL Př. B" sheetId="7" r:id="rId6"/>
    <sheet name="VÝSL Ž nejml" sheetId="8" r:id="rId7"/>
    <sheet name="VÝSL Ž ml" sheetId="9" r:id="rId8"/>
    <sheet name="VÝSL Ž st" sheetId="10" r:id="rId9"/>
    <sheet name="VÝSL D ml" sheetId="11" r:id="rId10"/>
  </sheets>
  <definedNames>
    <definedName name="_xlnm.Print_Titles" localSheetId="2">'2. Kategorie'!$17:$17</definedName>
    <definedName name="_xlnm.Print_Area" localSheetId="1">'1. Index'!$B$1:$F$22</definedName>
    <definedName name="_xlnm.Print_Area" localSheetId="2">'2. Kategorie'!$B:$I</definedName>
    <definedName name="_xlnm.Print_Area" localSheetId="3">'3. REGISTRACE'!$B:$G</definedName>
    <definedName name="_xlnm.Print_Area" localSheetId="0">návod!$B:$C</definedName>
    <definedName name="_xlnm.Print_Area" localSheetId="9">'VÝSL D ml'!$B:$K</definedName>
    <definedName name="_xlnm.Print_Area" localSheetId="4">'VÝSL Př. A'!$B:$K</definedName>
    <definedName name="_xlnm.Print_Area" localSheetId="5">'VÝSL Př. B'!$B:$K</definedName>
    <definedName name="_xlnm.Print_Area" localSheetId="7">'VÝSL Ž ml'!$B:$K</definedName>
    <definedName name="_xlnm.Print_Area" localSheetId="6">'VÝSL Ž nejml'!$B:$K</definedName>
    <definedName name="_xlnm.Print_Area" localSheetId="8">'VÝSL Ž st'!$B:$K</definedName>
  </definedNames>
  <calcPr calcId="125725"/>
</workbook>
</file>

<file path=xl/calcChain.xml><?xml version="1.0" encoding="utf-8"?>
<calcChain xmlns="http://schemas.openxmlformats.org/spreadsheetml/2006/main">
  <c r="F2" i="11"/>
  <c r="L60"/>
  <c r="K60"/>
  <c r="G60"/>
  <c r="F60"/>
  <c r="E60"/>
  <c r="D60"/>
  <c r="L59"/>
  <c r="K59"/>
  <c r="G59"/>
  <c r="F59"/>
  <c r="E59"/>
  <c r="D59"/>
  <c r="L58"/>
  <c r="K58"/>
  <c r="G58"/>
  <c r="F58"/>
  <c r="E58"/>
  <c r="D58"/>
  <c r="L57"/>
  <c r="K57"/>
  <c r="G57"/>
  <c r="F57"/>
  <c r="E57"/>
  <c r="D57"/>
  <c r="L56"/>
  <c r="K56"/>
  <c r="G56"/>
  <c r="F56"/>
  <c r="E56"/>
  <c r="D56"/>
  <c r="L55"/>
  <c r="K55"/>
  <c r="G55"/>
  <c r="F55"/>
  <c r="E55"/>
  <c r="D55"/>
  <c r="L54"/>
  <c r="K54"/>
  <c r="G54"/>
  <c r="F54"/>
  <c r="E54"/>
  <c r="D54"/>
  <c r="L53"/>
  <c r="K53"/>
  <c r="G53"/>
  <c r="F53"/>
  <c r="E53"/>
  <c r="D53"/>
  <c r="L52"/>
  <c r="K52"/>
  <c r="G52"/>
  <c r="F52"/>
  <c r="E52"/>
  <c r="D52"/>
  <c r="L51"/>
  <c r="K51"/>
  <c r="G51"/>
  <c r="F51"/>
  <c r="E51"/>
  <c r="D51"/>
  <c r="L50"/>
  <c r="K50"/>
  <c r="G50"/>
  <c r="F50"/>
  <c r="E50"/>
  <c r="D50"/>
  <c r="L49"/>
  <c r="K49"/>
  <c r="G49"/>
  <c r="F49"/>
  <c r="E49"/>
  <c r="D49"/>
  <c r="L48"/>
  <c r="K48"/>
  <c r="G48"/>
  <c r="F48"/>
  <c r="E48"/>
  <c r="D48"/>
  <c r="L47"/>
  <c r="K47"/>
  <c r="G47"/>
  <c r="F47"/>
  <c r="E47"/>
  <c r="D47"/>
  <c r="L46"/>
  <c r="K46"/>
  <c r="G46"/>
  <c r="F46"/>
  <c r="E46"/>
  <c r="D46"/>
  <c r="L45"/>
  <c r="K45"/>
  <c r="G45"/>
  <c r="F45"/>
  <c r="E45"/>
  <c r="D45"/>
  <c r="L44"/>
  <c r="K44"/>
  <c r="G44"/>
  <c r="F44"/>
  <c r="E44"/>
  <c r="D44"/>
  <c r="L43"/>
  <c r="K43"/>
  <c r="G43"/>
  <c r="F43"/>
  <c r="E43"/>
  <c r="D43"/>
  <c r="L42"/>
  <c r="K42"/>
  <c r="G42"/>
  <c r="F42"/>
  <c r="E42"/>
  <c r="D42"/>
  <c r="L41"/>
  <c r="K41"/>
  <c r="G41"/>
  <c r="F41"/>
  <c r="E41"/>
  <c r="D41"/>
  <c r="L40"/>
  <c r="K40"/>
  <c r="G40"/>
  <c r="F40"/>
  <c r="E40"/>
  <c r="D40"/>
  <c r="L39"/>
  <c r="K39"/>
  <c r="G39"/>
  <c r="F39"/>
  <c r="E39"/>
  <c r="D39"/>
  <c r="K38"/>
  <c r="L38" s="1"/>
  <c r="G38"/>
  <c r="F38"/>
  <c r="E38"/>
  <c r="D38"/>
  <c r="K37"/>
  <c r="L37" s="1"/>
  <c r="G37"/>
  <c r="F37"/>
  <c r="E37"/>
  <c r="D37"/>
  <c r="L36"/>
  <c r="K36"/>
  <c r="G36"/>
  <c r="F36"/>
  <c r="E36"/>
  <c r="D36"/>
  <c r="L33"/>
  <c r="L30"/>
  <c r="K30"/>
  <c r="G30"/>
  <c r="F30"/>
  <c r="E30"/>
  <c r="D30"/>
  <c r="L29"/>
  <c r="K29"/>
  <c r="G29"/>
  <c r="F29"/>
  <c r="E29"/>
  <c r="D29"/>
  <c r="L28"/>
  <c r="K28"/>
  <c r="G28"/>
  <c r="F28"/>
  <c r="E28"/>
  <c r="D28"/>
  <c r="L27"/>
  <c r="K27"/>
  <c r="G27"/>
  <c r="F27"/>
  <c r="E27"/>
  <c r="D27"/>
  <c r="L26"/>
  <c r="K26"/>
  <c r="G26"/>
  <c r="F26"/>
  <c r="E26"/>
  <c r="D26"/>
  <c r="L25"/>
  <c r="K25"/>
  <c r="G25"/>
  <c r="F25"/>
  <c r="E25"/>
  <c r="D25"/>
  <c r="L24"/>
  <c r="K24"/>
  <c r="G24"/>
  <c r="F24"/>
  <c r="E24"/>
  <c r="D24"/>
  <c r="L23"/>
  <c r="K23"/>
  <c r="G23"/>
  <c r="F23"/>
  <c r="E23"/>
  <c r="D23"/>
  <c r="L22"/>
  <c r="K22"/>
  <c r="G22"/>
  <c r="F22"/>
  <c r="E22"/>
  <c r="D22"/>
  <c r="L21"/>
  <c r="K21"/>
  <c r="G21"/>
  <c r="F21"/>
  <c r="E21"/>
  <c r="D21"/>
  <c r="L20"/>
  <c r="K20"/>
  <c r="G20"/>
  <c r="F20"/>
  <c r="E20"/>
  <c r="D20"/>
  <c r="L19"/>
  <c r="K19"/>
  <c r="G19"/>
  <c r="F19"/>
  <c r="E19"/>
  <c r="D19"/>
  <c r="L18"/>
  <c r="K18"/>
  <c r="G18"/>
  <c r="F18"/>
  <c r="E18"/>
  <c r="D18"/>
  <c r="L17"/>
  <c r="K17"/>
  <c r="G17"/>
  <c r="F17"/>
  <c r="E17"/>
  <c r="D17"/>
  <c r="L16"/>
  <c r="K16"/>
  <c r="G16"/>
  <c r="F16"/>
  <c r="E16"/>
  <c r="D16"/>
  <c r="L15"/>
  <c r="K15"/>
  <c r="G15"/>
  <c r="F15"/>
  <c r="E15"/>
  <c r="D15"/>
  <c r="L14"/>
  <c r="K14"/>
  <c r="G14"/>
  <c r="F14"/>
  <c r="E14"/>
  <c r="D14"/>
  <c r="L13"/>
  <c r="K13"/>
  <c r="G13"/>
  <c r="F13"/>
  <c r="E13"/>
  <c r="D13"/>
  <c r="L12"/>
  <c r="K12"/>
  <c r="G12"/>
  <c r="F12"/>
  <c r="E12"/>
  <c r="D12"/>
  <c r="L11"/>
  <c r="K11"/>
  <c r="G11"/>
  <c r="F11"/>
  <c r="E11"/>
  <c r="D11"/>
  <c r="L10"/>
  <c r="K10"/>
  <c r="G10"/>
  <c r="F10"/>
  <c r="E10"/>
  <c r="D10"/>
  <c r="L9"/>
  <c r="K9"/>
  <c r="G9"/>
  <c r="F9"/>
  <c r="E9"/>
  <c r="D9"/>
  <c r="K8"/>
  <c r="L8" s="1"/>
  <c r="G8"/>
  <c r="F8"/>
  <c r="E8"/>
  <c r="D8"/>
  <c r="L7"/>
  <c r="K7"/>
  <c r="G7"/>
  <c r="F7"/>
  <c r="E7"/>
  <c r="D7"/>
  <c r="K6"/>
  <c r="L6" s="1"/>
  <c r="G6"/>
  <c r="F6"/>
  <c r="E6"/>
  <c r="D6"/>
  <c r="J3"/>
  <c r="K2"/>
  <c r="F2" i="10"/>
  <c r="L60"/>
  <c r="K60"/>
  <c r="G60"/>
  <c r="F60"/>
  <c r="E60"/>
  <c r="D60"/>
  <c r="L59"/>
  <c r="K59"/>
  <c r="G59"/>
  <c r="F59"/>
  <c r="E59"/>
  <c r="D59"/>
  <c r="L58"/>
  <c r="K58"/>
  <c r="G58"/>
  <c r="F58"/>
  <c r="E58"/>
  <c r="D58"/>
  <c r="L57"/>
  <c r="K57"/>
  <c r="G57"/>
  <c r="F57"/>
  <c r="E57"/>
  <c r="D57"/>
  <c r="L56"/>
  <c r="K56"/>
  <c r="G56"/>
  <c r="F56"/>
  <c r="E56"/>
  <c r="D56"/>
  <c r="L55"/>
  <c r="K55"/>
  <c r="G55"/>
  <c r="F55"/>
  <c r="E55"/>
  <c r="D55"/>
  <c r="L54"/>
  <c r="K54"/>
  <c r="G54"/>
  <c r="F54"/>
  <c r="E54"/>
  <c r="D54"/>
  <c r="L53"/>
  <c r="K53"/>
  <c r="G53"/>
  <c r="F53"/>
  <c r="E53"/>
  <c r="D53"/>
  <c r="L52"/>
  <c r="K52"/>
  <c r="G52"/>
  <c r="F52"/>
  <c r="E52"/>
  <c r="D52"/>
  <c r="L51"/>
  <c r="K51"/>
  <c r="G51"/>
  <c r="F51"/>
  <c r="E51"/>
  <c r="D51"/>
  <c r="L50"/>
  <c r="K50"/>
  <c r="G50"/>
  <c r="F50"/>
  <c r="E50"/>
  <c r="D50"/>
  <c r="L49"/>
  <c r="K49"/>
  <c r="G49"/>
  <c r="F49"/>
  <c r="E49"/>
  <c r="D49"/>
  <c r="L48"/>
  <c r="K48"/>
  <c r="G48"/>
  <c r="F48"/>
  <c r="E48"/>
  <c r="D48"/>
  <c r="L47"/>
  <c r="K47"/>
  <c r="G47"/>
  <c r="F47"/>
  <c r="E47"/>
  <c r="D47"/>
  <c r="L46"/>
  <c r="K46"/>
  <c r="G46"/>
  <c r="F46"/>
  <c r="E46"/>
  <c r="D46"/>
  <c r="L45"/>
  <c r="K45"/>
  <c r="G45"/>
  <c r="F45"/>
  <c r="E45"/>
  <c r="D45"/>
  <c r="L44"/>
  <c r="K44"/>
  <c r="G44"/>
  <c r="F44"/>
  <c r="E44"/>
  <c r="D44"/>
  <c r="L43"/>
  <c r="K43"/>
  <c r="G43"/>
  <c r="F43"/>
  <c r="E43"/>
  <c r="D43"/>
  <c r="L42"/>
  <c r="K42"/>
  <c r="G42"/>
  <c r="F42"/>
  <c r="E42"/>
  <c r="D42"/>
  <c r="L41"/>
  <c r="K41"/>
  <c r="G41"/>
  <c r="F41"/>
  <c r="E41"/>
  <c r="D41"/>
  <c r="L40"/>
  <c r="K40"/>
  <c r="G40"/>
  <c r="F40"/>
  <c r="E40"/>
  <c r="D40"/>
  <c r="L39"/>
  <c r="K39"/>
  <c r="G39"/>
  <c r="F39"/>
  <c r="E39"/>
  <c r="D39"/>
  <c r="L38"/>
  <c r="K38"/>
  <c r="G38"/>
  <c r="F38"/>
  <c r="E38"/>
  <c r="D38"/>
  <c r="L37"/>
  <c r="K37"/>
  <c r="G37"/>
  <c r="F37"/>
  <c r="E37"/>
  <c r="D37"/>
  <c r="L36"/>
  <c r="K36"/>
  <c r="G36"/>
  <c r="F36"/>
  <c r="E36"/>
  <c r="D36"/>
  <c r="L33"/>
  <c r="L30"/>
  <c r="K30"/>
  <c r="G30"/>
  <c r="F30"/>
  <c r="E30"/>
  <c r="D30"/>
  <c r="L29"/>
  <c r="K29"/>
  <c r="G29"/>
  <c r="F29"/>
  <c r="E29"/>
  <c r="D29"/>
  <c r="L28"/>
  <c r="K28"/>
  <c r="G28"/>
  <c r="F28"/>
  <c r="E28"/>
  <c r="D28"/>
  <c r="L27"/>
  <c r="K27"/>
  <c r="G27"/>
  <c r="F27"/>
  <c r="E27"/>
  <c r="D27"/>
  <c r="L26"/>
  <c r="K26"/>
  <c r="G26"/>
  <c r="F26"/>
  <c r="E26"/>
  <c r="D26"/>
  <c r="L25"/>
  <c r="K25"/>
  <c r="G25"/>
  <c r="F25"/>
  <c r="E25"/>
  <c r="D25"/>
  <c r="L24"/>
  <c r="K24"/>
  <c r="G24"/>
  <c r="F24"/>
  <c r="E24"/>
  <c r="D24"/>
  <c r="L23"/>
  <c r="K23"/>
  <c r="G23"/>
  <c r="F23"/>
  <c r="E23"/>
  <c r="D23"/>
  <c r="L22"/>
  <c r="K22"/>
  <c r="G22"/>
  <c r="F22"/>
  <c r="E22"/>
  <c r="D22"/>
  <c r="L21"/>
  <c r="K21"/>
  <c r="G21"/>
  <c r="F21"/>
  <c r="E21"/>
  <c r="D21"/>
  <c r="L20"/>
  <c r="K20"/>
  <c r="G20"/>
  <c r="F20"/>
  <c r="E20"/>
  <c r="D20"/>
  <c r="L19"/>
  <c r="K19"/>
  <c r="G19"/>
  <c r="F19"/>
  <c r="E19"/>
  <c r="D19"/>
  <c r="L18"/>
  <c r="K18"/>
  <c r="G18"/>
  <c r="F18"/>
  <c r="E18"/>
  <c r="D18"/>
  <c r="L17"/>
  <c r="K17"/>
  <c r="G17"/>
  <c r="F17"/>
  <c r="E17"/>
  <c r="D17"/>
  <c r="L16"/>
  <c r="K16"/>
  <c r="G16"/>
  <c r="F16"/>
  <c r="E16"/>
  <c r="D16"/>
  <c r="L15"/>
  <c r="K15"/>
  <c r="G15"/>
  <c r="F15"/>
  <c r="E15"/>
  <c r="D15"/>
  <c r="L14"/>
  <c r="K14"/>
  <c r="G14"/>
  <c r="F14"/>
  <c r="E14"/>
  <c r="D14"/>
  <c r="L13"/>
  <c r="K13"/>
  <c r="G13"/>
  <c r="F13"/>
  <c r="E13"/>
  <c r="D13"/>
  <c r="L12"/>
  <c r="K12"/>
  <c r="G12"/>
  <c r="F12"/>
  <c r="E12"/>
  <c r="D12"/>
  <c r="L11"/>
  <c r="K11"/>
  <c r="G11"/>
  <c r="F11"/>
  <c r="E11"/>
  <c r="D11"/>
  <c r="L10"/>
  <c r="K10"/>
  <c r="G10"/>
  <c r="F10"/>
  <c r="E10"/>
  <c r="D10"/>
  <c r="L9"/>
  <c r="K9"/>
  <c r="G9"/>
  <c r="F9"/>
  <c r="E9"/>
  <c r="D9"/>
  <c r="K8"/>
  <c r="G8"/>
  <c r="F8"/>
  <c r="E8"/>
  <c r="D8"/>
  <c r="K7"/>
  <c r="G7"/>
  <c r="F7"/>
  <c r="E7"/>
  <c r="D7"/>
  <c r="K6"/>
  <c r="L6" s="1"/>
  <c r="G6"/>
  <c r="F6"/>
  <c r="E6"/>
  <c r="D6"/>
  <c r="J3"/>
  <c r="K2"/>
  <c r="F2" i="9"/>
  <c r="L60"/>
  <c r="K60"/>
  <c r="G60"/>
  <c r="F60"/>
  <c r="E60"/>
  <c r="D60"/>
  <c r="L59"/>
  <c r="K59"/>
  <c r="G59"/>
  <c r="F59"/>
  <c r="E59"/>
  <c r="D59"/>
  <c r="L58"/>
  <c r="K58"/>
  <c r="G58"/>
  <c r="F58"/>
  <c r="E58"/>
  <c r="D58"/>
  <c r="L57"/>
  <c r="K57"/>
  <c r="G57"/>
  <c r="F57"/>
  <c r="E57"/>
  <c r="D57"/>
  <c r="L56"/>
  <c r="K56"/>
  <c r="G56"/>
  <c r="F56"/>
  <c r="E56"/>
  <c r="D56"/>
  <c r="L55"/>
  <c r="K55"/>
  <c r="G55"/>
  <c r="F55"/>
  <c r="E55"/>
  <c r="D55"/>
  <c r="L54"/>
  <c r="K54"/>
  <c r="G54"/>
  <c r="F54"/>
  <c r="E54"/>
  <c r="D54"/>
  <c r="L53"/>
  <c r="K53"/>
  <c r="G53"/>
  <c r="F53"/>
  <c r="E53"/>
  <c r="D53"/>
  <c r="L52"/>
  <c r="K52"/>
  <c r="G52"/>
  <c r="F52"/>
  <c r="E52"/>
  <c r="D52"/>
  <c r="L51"/>
  <c r="K51"/>
  <c r="G51"/>
  <c r="F51"/>
  <c r="E51"/>
  <c r="D51"/>
  <c r="L50"/>
  <c r="K50"/>
  <c r="G50"/>
  <c r="F50"/>
  <c r="E50"/>
  <c r="D50"/>
  <c r="L49"/>
  <c r="K49"/>
  <c r="G49"/>
  <c r="F49"/>
  <c r="E49"/>
  <c r="D49"/>
  <c r="L48"/>
  <c r="K48"/>
  <c r="G48"/>
  <c r="F48"/>
  <c r="E48"/>
  <c r="D48"/>
  <c r="L47"/>
  <c r="K47"/>
  <c r="G47"/>
  <c r="F47"/>
  <c r="E47"/>
  <c r="D47"/>
  <c r="L46"/>
  <c r="K46"/>
  <c r="G46"/>
  <c r="F46"/>
  <c r="E46"/>
  <c r="D46"/>
  <c r="L45"/>
  <c r="K45"/>
  <c r="G45"/>
  <c r="F45"/>
  <c r="E45"/>
  <c r="D45"/>
  <c r="L44"/>
  <c r="K44"/>
  <c r="G44"/>
  <c r="F44"/>
  <c r="E44"/>
  <c r="D44"/>
  <c r="L43"/>
  <c r="K43"/>
  <c r="G43"/>
  <c r="F43"/>
  <c r="E43"/>
  <c r="D43"/>
  <c r="L42"/>
  <c r="K42"/>
  <c r="G42"/>
  <c r="F42"/>
  <c r="E42"/>
  <c r="D42"/>
  <c r="L41"/>
  <c r="K41"/>
  <c r="G41"/>
  <c r="F41"/>
  <c r="E41"/>
  <c r="D41"/>
  <c r="L40"/>
  <c r="K40"/>
  <c r="G40"/>
  <c r="F40"/>
  <c r="E40"/>
  <c r="D40"/>
  <c r="K39"/>
  <c r="G39"/>
  <c r="F39"/>
  <c r="E39"/>
  <c r="D39"/>
  <c r="K38"/>
  <c r="G38"/>
  <c r="F38"/>
  <c r="E38"/>
  <c r="D38"/>
  <c r="K37"/>
  <c r="G37"/>
  <c r="F37"/>
  <c r="E37"/>
  <c r="D37"/>
  <c r="K36"/>
  <c r="L36" s="1"/>
  <c r="G36"/>
  <c r="F36"/>
  <c r="E36"/>
  <c r="D36"/>
  <c r="L33"/>
  <c r="L30"/>
  <c r="K30"/>
  <c r="G30"/>
  <c r="F30"/>
  <c r="E30"/>
  <c r="D30"/>
  <c r="L29"/>
  <c r="K29"/>
  <c r="G29"/>
  <c r="F29"/>
  <c r="E29"/>
  <c r="D29"/>
  <c r="L28"/>
  <c r="K28"/>
  <c r="G28"/>
  <c r="F28"/>
  <c r="E28"/>
  <c r="D28"/>
  <c r="L27"/>
  <c r="K27"/>
  <c r="G27"/>
  <c r="F27"/>
  <c r="E27"/>
  <c r="D27"/>
  <c r="L26"/>
  <c r="K26"/>
  <c r="G26"/>
  <c r="F26"/>
  <c r="E26"/>
  <c r="D26"/>
  <c r="L25"/>
  <c r="K25"/>
  <c r="G25"/>
  <c r="F25"/>
  <c r="E25"/>
  <c r="D25"/>
  <c r="L24"/>
  <c r="K24"/>
  <c r="G24"/>
  <c r="F24"/>
  <c r="E24"/>
  <c r="D24"/>
  <c r="L23"/>
  <c r="K23"/>
  <c r="G23"/>
  <c r="F23"/>
  <c r="E23"/>
  <c r="D23"/>
  <c r="L22"/>
  <c r="K22"/>
  <c r="G22"/>
  <c r="F22"/>
  <c r="E22"/>
  <c r="D22"/>
  <c r="L21"/>
  <c r="K21"/>
  <c r="G21"/>
  <c r="F21"/>
  <c r="E21"/>
  <c r="D21"/>
  <c r="L20"/>
  <c r="K20"/>
  <c r="G20"/>
  <c r="F20"/>
  <c r="E20"/>
  <c r="D20"/>
  <c r="L19"/>
  <c r="K19"/>
  <c r="G19"/>
  <c r="F19"/>
  <c r="E19"/>
  <c r="D19"/>
  <c r="L18"/>
  <c r="K18"/>
  <c r="G18"/>
  <c r="F18"/>
  <c r="E18"/>
  <c r="D18"/>
  <c r="L17"/>
  <c r="K17"/>
  <c r="G17"/>
  <c r="F17"/>
  <c r="E17"/>
  <c r="D17"/>
  <c r="L16"/>
  <c r="K16"/>
  <c r="G16"/>
  <c r="F16"/>
  <c r="E16"/>
  <c r="D16"/>
  <c r="L15"/>
  <c r="K15"/>
  <c r="G15"/>
  <c r="F15"/>
  <c r="E15"/>
  <c r="D15"/>
  <c r="L14"/>
  <c r="K14"/>
  <c r="G14"/>
  <c r="F14"/>
  <c r="E14"/>
  <c r="D14"/>
  <c r="L13"/>
  <c r="K13"/>
  <c r="G13"/>
  <c r="F13"/>
  <c r="E13"/>
  <c r="D13"/>
  <c r="L12"/>
  <c r="K12"/>
  <c r="G12"/>
  <c r="F12"/>
  <c r="E12"/>
  <c r="D12"/>
  <c r="L11"/>
  <c r="K11"/>
  <c r="G11"/>
  <c r="F11"/>
  <c r="E11"/>
  <c r="D11"/>
  <c r="K10"/>
  <c r="G10"/>
  <c r="F10"/>
  <c r="E10"/>
  <c r="D10"/>
  <c r="K9"/>
  <c r="G9"/>
  <c r="F9"/>
  <c r="E9"/>
  <c r="D9"/>
  <c r="K8"/>
  <c r="G8"/>
  <c r="F8"/>
  <c r="E8"/>
  <c r="D8"/>
  <c r="K7"/>
  <c r="G7"/>
  <c r="F7"/>
  <c r="E7"/>
  <c r="D7"/>
  <c r="K6"/>
  <c r="G6"/>
  <c r="F6"/>
  <c r="E6"/>
  <c r="D6"/>
  <c r="J3"/>
  <c r="K2"/>
  <c r="F2" i="8"/>
  <c r="L60"/>
  <c r="K60"/>
  <c r="G60"/>
  <c r="F60"/>
  <c r="E60"/>
  <c r="D60"/>
  <c r="L59"/>
  <c r="K59"/>
  <c r="G59"/>
  <c r="F59"/>
  <c r="E59"/>
  <c r="D59"/>
  <c r="L58"/>
  <c r="K58"/>
  <c r="G58"/>
  <c r="F58"/>
  <c r="E58"/>
  <c r="D58"/>
  <c r="L57"/>
  <c r="K57"/>
  <c r="G57"/>
  <c r="F57"/>
  <c r="E57"/>
  <c r="D57"/>
  <c r="L56"/>
  <c r="K56"/>
  <c r="G56"/>
  <c r="F56"/>
  <c r="E56"/>
  <c r="D56"/>
  <c r="L55"/>
  <c r="K55"/>
  <c r="G55"/>
  <c r="F55"/>
  <c r="E55"/>
  <c r="D55"/>
  <c r="L54"/>
  <c r="K54"/>
  <c r="G54"/>
  <c r="F54"/>
  <c r="E54"/>
  <c r="D54"/>
  <c r="L53"/>
  <c r="K53"/>
  <c r="G53"/>
  <c r="F53"/>
  <c r="E53"/>
  <c r="D53"/>
  <c r="L52"/>
  <c r="K52"/>
  <c r="G52"/>
  <c r="F52"/>
  <c r="E52"/>
  <c r="D52"/>
  <c r="L51"/>
  <c r="K51"/>
  <c r="G51"/>
  <c r="F51"/>
  <c r="E51"/>
  <c r="D51"/>
  <c r="L50"/>
  <c r="K50"/>
  <c r="G50"/>
  <c r="F50"/>
  <c r="E50"/>
  <c r="D50"/>
  <c r="L49"/>
  <c r="K49"/>
  <c r="G49"/>
  <c r="F49"/>
  <c r="E49"/>
  <c r="D49"/>
  <c r="L48"/>
  <c r="K48"/>
  <c r="G48"/>
  <c r="F48"/>
  <c r="E48"/>
  <c r="D48"/>
  <c r="L47"/>
  <c r="K47"/>
  <c r="G47"/>
  <c r="F47"/>
  <c r="E47"/>
  <c r="D47"/>
  <c r="L46"/>
  <c r="K46"/>
  <c r="G46"/>
  <c r="F46"/>
  <c r="E46"/>
  <c r="D46"/>
  <c r="L45"/>
  <c r="K45"/>
  <c r="G45"/>
  <c r="F45"/>
  <c r="E45"/>
  <c r="D45"/>
  <c r="L44"/>
  <c r="K44"/>
  <c r="G44"/>
  <c r="F44"/>
  <c r="E44"/>
  <c r="D44"/>
  <c r="L43"/>
  <c r="K43"/>
  <c r="G43"/>
  <c r="F43"/>
  <c r="E43"/>
  <c r="D43"/>
  <c r="L42"/>
  <c r="K42"/>
  <c r="G42"/>
  <c r="F42"/>
  <c r="E42"/>
  <c r="D42"/>
  <c r="L41"/>
  <c r="K41"/>
  <c r="G41"/>
  <c r="F41"/>
  <c r="E41"/>
  <c r="D41"/>
  <c r="L40"/>
  <c r="K40"/>
  <c r="G40"/>
  <c r="F40"/>
  <c r="E40"/>
  <c r="D40"/>
  <c r="K39"/>
  <c r="G39"/>
  <c r="F39"/>
  <c r="E39"/>
  <c r="D39"/>
  <c r="K38"/>
  <c r="G38"/>
  <c r="F38"/>
  <c r="E38"/>
  <c r="D38"/>
  <c r="K37"/>
  <c r="G37"/>
  <c r="F37"/>
  <c r="E37"/>
  <c r="D37"/>
  <c r="K36"/>
  <c r="L36" s="1"/>
  <c r="G36"/>
  <c r="F36"/>
  <c r="E36"/>
  <c r="D36"/>
  <c r="L33"/>
  <c r="L30"/>
  <c r="K30"/>
  <c r="G30"/>
  <c r="F30"/>
  <c r="E30"/>
  <c r="D30"/>
  <c r="L29"/>
  <c r="K29"/>
  <c r="G29"/>
  <c r="F29"/>
  <c r="E29"/>
  <c r="D29"/>
  <c r="L28"/>
  <c r="K28"/>
  <c r="G28"/>
  <c r="F28"/>
  <c r="E28"/>
  <c r="D28"/>
  <c r="L27"/>
  <c r="K27"/>
  <c r="G27"/>
  <c r="F27"/>
  <c r="E27"/>
  <c r="D27"/>
  <c r="L26"/>
  <c r="K26"/>
  <c r="G26"/>
  <c r="F26"/>
  <c r="E26"/>
  <c r="D26"/>
  <c r="L25"/>
  <c r="K25"/>
  <c r="G25"/>
  <c r="F25"/>
  <c r="E25"/>
  <c r="D25"/>
  <c r="L24"/>
  <c r="K24"/>
  <c r="G24"/>
  <c r="F24"/>
  <c r="E24"/>
  <c r="D24"/>
  <c r="L23"/>
  <c r="K23"/>
  <c r="G23"/>
  <c r="F23"/>
  <c r="E23"/>
  <c r="D23"/>
  <c r="L22"/>
  <c r="K22"/>
  <c r="G22"/>
  <c r="F22"/>
  <c r="E22"/>
  <c r="D22"/>
  <c r="L21"/>
  <c r="K21"/>
  <c r="G21"/>
  <c r="F21"/>
  <c r="E21"/>
  <c r="D21"/>
  <c r="L20"/>
  <c r="K20"/>
  <c r="G20"/>
  <c r="F20"/>
  <c r="E20"/>
  <c r="D20"/>
  <c r="L19"/>
  <c r="K19"/>
  <c r="G19"/>
  <c r="F19"/>
  <c r="E19"/>
  <c r="D19"/>
  <c r="L18"/>
  <c r="K18"/>
  <c r="G18"/>
  <c r="F18"/>
  <c r="E18"/>
  <c r="D18"/>
  <c r="L17"/>
  <c r="K17"/>
  <c r="G17"/>
  <c r="F17"/>
  <c r="E17"/>
  <c r="D17"/>
  <c r="L16"/>
  <c r="K16"/>
  <c r="G16"/>
  <c r="F16"/>
  <c r="E16"/>
  <c r="D16"/>
  <c r="L15"/>
  <c r="K15"/>
  <c r="G15"/>
  <c r="F15"/>
  <c r="E15"/>
  <c r="D15"/>
  <c r="L14"/>
  <c r="K14"/>
  <c r="G14"/>
  <c r="F14"/>
  <c r="E14"/>
  <c r="D14"/>
  <c r="L13"/>
  <c r="K13"/>
  <c r="G13"/>
  <c r="F13"/>
  <c r="E13"/>
  <c r="D13"/>
  <c r="L12"/>
  <c r="K12"/>
  <c r="G12"/>
  <c r="F12"/>
  <c r="E12"/>
  <c r="D12"/>
  <c r="K11"/>
  <c r="G11"/>
  <c r="F11"/>
  <c r="E11"/>
  <c r="D11"/>
  <c r="K10"/>
  <c r="G10"/>
  <c r="F10"/>
  <c r="E10"/>
  <c r="D10"/>
  <c r="K9"/>
  <c r="G9"/>
  <c r="F9"/>
  <c r="E9"/>
  <c r="D9"/>
  <c r="K8"/>
  <c r="G8"/>
  <c r="F8"/>
  <c r="E8"/>
  <c r="D8"/>
  <c r="K7"/>
  <c r="G7"/>
  <c r="F7"/>
  <c r="E7"/>
  <c r="D7"/>
  <c r="K6"/>
  <c r="G6"/>
  <c r="F6"/>
  <c r="E6"/>
  <c r="D6"/>
  <c r="J3"/>
  <c r="K2"/>
  <c r="F2" i="7"/>
  <c r="L60"/>
  <c r="K60"/>
  <c r="G60"/>
  <c r="F60"/>
  <c r="E60"/>
  <c r="D60"/>
  <c r="L59"/>
  <c r="K59"/>
  <c r="G59"/>
  <c r="F59"/>
  <c r="E59"/>
  <c r="D59"/>
  <c r="L58"/>
  <c r="K58"/>
  <c r="G58"/>
  <c r="F58"/>
  <c r="E58"/>
  <c r="D58"/>
  <c r="L57"/>
  <c r="K57"/>
  <c r="G57"/>
  <c r="F57"/>
  <c r="E57"/>
  <c r="D57"/>
  <c r="L56"/>
  <c r="K56"/>
  <c r="G56"/>
  <c r="F56"/>
  <c r="E56"/>
  <c r="D56"/>
  <c r="L55"/>
  <c r="K55"/>
  <c r="G55"/>
  <c r="F55"/>
  <c r="E55"/>
  <c r="D55"/>
  <c r="L54"/>
  <c r="K54"/>
  <c r="G54"/>
  <c r="F54"/>
  <c r="E54"/>
  <c r="D54"/>
  <c r="L53"/>
  <c r="K53"/>
  <c r="G53"/>
  <c r="F53"/>
  <c r="E53"/>
  <c r="D53"/>
  <c r="L52"/>
  <c r="K52"/>
  <c r="G52"/>
  <c r="F52"/>
  <c r="E52"/>
  <c r="D52"/>
  <c r="L51"/>
  <c r="K51"/>
  <c r="G51"/>
  <c r="F51"/>
  <c r="E51"/>
  <c r="D51"/>
  <c r="L50"/>
  <c r="K50"/>
  <c r="G50"/>
  <c r="F50"/>
  <c r="E50"/>
  <c r="D50"/>
  <c r="L49"/>
  <c r="K49"/>
  <c r="G49"/>
  <c r="F49"/>
  <c r="E49"/>
  <c r="D49"/>
  <c r="L48"/>
  <c r="K48"/>
  <c r="G48"/>
  <c r="F48"/>
  <c r="E48"/>
  <c r="D48"/>
  <c r="L47"/>
  <c r="K47"/>
  <c r="G47"/>
  <c r="F47"/>
  <c r="E47"/>
  <c r="D47"/>
  <c r="L46"/>
  <c r="K46"/>
  <c r="G46"/>
  <c r="F46"/>
  <c r="E46"/>
  <c r="D46"/>
  <c r="L45"/>
  <c r="K45"/>
  <c r="G45"/>
  <c r="F45"/>
  <c r="E45"/>
  <c r="D45"/>
  <c r="L44"/>
  <c r="K44"/>
  <c r="G44"/>
  <c r="F44"/>
  <c r="E44"/>
  <c r="D44"/>
  <c r="K43"/>
  <c r="G43"/>
  <c r="F43"/>
  <c r="E43"/>
  <c r="D43"/>
  <c r="K42"/>
  <c r="G42"/>
  <c r="F42"/>
  <c r="E42"/>
  <c r="D42"/>
  <c r="K41"/>
  <c r="G41"/>
  <c r="F41"/>
  <c r="E41"/>
  <c r="D41"/>
  <c r="K40"/>
  <c r="G40"/>
  <c r="F40"/>
  <c r="E40"/>
  <c r="D40"/>
  <c r="K39"/>
  <c r="G39"/>
  <c r="F39"/>
  <c r="E39"/>
  <c r="D39"/>
  <c r="K38"/>
  <c r="G38"/>
  <c r="K37"/>
  <c r="G37"/>
  <c r="K36"/>
  <c r="L36" s="1"/>
  <c r="G36"/>
  <c r="L33"/>
  <c r="L30"/>
  <c r="K30"/>
  <c r="G30"/>
  <c r="F30"/>
  <c r="E30"/>
  <c r="D30"/>
  <c r="L29"/>
  <c r="K29"/>
  <c r="G29"/>
  <c r="F29"/>
  <c r="E29"/>
  <c r="D29"/>
  <c r="L28"/>
  <c r="K28"/>
  <c r="G28"/>
  <c r="F28"/>
  <c r="E28"/>
  <c r="D28"/>
  <c r="L27"/>
  <c r="K27"/>
  <c r="G27"/>
  <c r="F27"/>
  <c r="E27"/>
  <c r="D27"/>
  <c r="L26"/>
  <c r="K26"/>
  <c r="G26"/>
  <c r="F26"/>
  <c r="E26"/>
  <c r="D26"/>
  <c r="L25"/>
  <c r="K25"/>
  <c r="G25"/>
  <c r="F25"/>
  <c r="E25"/>
  <c r="D25"/>
  <c r="L24"/>
  <c r="K24"/>
  <c r="G24"/>
  <c r="F24"/>
  <c r="E24"/>
  <c r="D24"/>
  <c r="L23"/>
  <c r="K23"/>
  <c r="G23"/>
  <c r="F23"/>
  <c r="E23"/>
  <c r="D23"/>
  <c r="L22"/>
  <c r="K22"/>
  <c r="G22"/>
  <c r="F22"/>
  <c r="E22"/>
  <c r="D22"/>
  <c r="L21"/>
  <c r="K21"/>
  <c r="G21"/>
  <c r="F21"/>
  <c r="E21"/>
  <c r="D21"/>
  <c r="L20"/>
  <c r="K20"/>
  <c r="G20"/>
  <c r="F20"/>
  <c r="E20"/>
  <c r="D20"/>
  <c r="L19"/>
  <c r="K19"/>
  <c r="G19"/>
  <c r="F19"/>
  <c r="E19"/>
  <c r="D19"/>
  <c r="L18"/>
  <c r="K18"/>
  <c r="G18"/>
  <c r="F18"/>
  <c r="E18"/>
  <c r="D18"/>
  <c r="L17"/>
  <c r="K17"/>
  <c r="G17"/>
  <c r="F17"/>
  <c r="E17"/>
  <c r="D17"/>
  <c r="L16"/>
  <c r="K16"/>
  <c r="G16"/>
  <c r="F16"/>
  <c r="E16"/>
  <c r="D16"/>
  <c r="L15"/>
  <c r="K15"/>
  <c r="G15"/>
  <c r="F15"/>
  <c r="E15"/>
  <c r="D15"/>
  <c r="L14"/>
  <c r="K14"/>
  <c r="G14"/>
  <c r="F14"/>
  <c r="E14"/>
  <c r="D14"/>
  <c r="L13"/>
  <c r="K13"/>
  <c r="G13"/>
  <c r="F13"/>
  <c r="E13"/>
  <c r="D13"/>
  <c r="L12"/>
  <c r="K12"/>
  <c r="G12"/>
  <c r="F12"/>
  <c r="E12"/>
  <c r="D12"/>
  <c r="L11"/>
  <c r="K11"/>
  <c r="G11"/>
  <c r="F11"/>
  <c r="E11"/>
  <c r="D11"/>
  <c r="L10"/>
  <c r="K10"/>
  <c r="G10"/>
  <c r="F10"/>
  <c r="E10"/>
  <c r="D10"/>
  <c r="L9"/>
  <c r="K9"/>
  <c r="G9"/>
  <c r="F9"/>
  <c r="E9"/>
  <c r="D9"/>
  <c r="L8"/>
  <c r="K8"/>
  <c r="G8"/>
  <c r="K7"/>
  <c r="G7"/>
  <c r="K6"/>
  <c r="L6" s="1"/>
  <c r="G6"/>
  <c r="J3"/>
  <c r="K2"/>
  <c r="F39" i="4"/>
  <c r="F40"/>
  <c r="F41"/>
  <c r="F42"/>
  <c r="F43"/>
  <c r="F44"/>
  <c r="F45"/>
  <c r="F46"/>
  <c r="F47"/>
  <c r="F48"/>
  <c r="F49"/>
  <c r="F50"/>
  <c r="F51"/>
  <c r="F52"/>
  <c r="F53"/>
  <c r="F54"/>
  <c r="F55"/>
  <c r="F56"/>
  <c r="F57"/>
  <c r="F58"/>
  <c r="F59"/>
  <c r="F60"/>
  <c r="E39"/>
  <c r="E40"/>
  <c r="E41"/>
  <c r="E42"/>
  <c r="E43"/>
  <c r="E44"/>
  <c r="E45"/>
  <c r="E46"/>
  <c r="E47"/>
  <c r="E48"/>
  <c r="E49"/>
  <c r="E50"/>
  <c r="E51"/>
  <c r="E52"/>
  <c r="E53"/>
  <c r="E54"/>
  <c r="E55"/>
  <c r="E56"/>
  <c r="E57"/>
  <c r="E58"/>
  <c r="E59"/>
  <c r="E60"/>
  <c r="D39"/>
  <c r="D40"/>
  <c r="D41"/>
  <c r="D42"/>
  <c r="D43"/>
  <c r="D44"/>
  <c r="D45"/>
  <c r="D46"/>
  <c r="D47"/>
  <c r="D48"/>
  <c r="D49"/>
  <c r="D50"/>
  <c r="D51"/>
  <c r="D52"/>
  <c r="D53"/>
  <c r="D54"/>
  <c r="D55"/>
  <c r="D56"/>
  <c r="D57"/>
  <c r="D58"/>
  <c r="D59"/>
  <c r="D60"/>
  <c r="F9"/>
  <c r="F10"/>
  <c r="F11"/>
  <c r="F12"/>
  <c r="F13"/>
  <c r="F14"/>
  <c r="F15"/>
  <c r="F16"/>
  <c r="F17"/>
  <c r="F18"/>
  <c r="F19"/>
  <c r="F20"/>
  <c r="F21"/>
  <c r="F22"/>
  <c r="F23"/>
  <c r="F24"/>
  <c r="F25"/>
  <c r="F26"/>
  <c r="F27"/>
  <c r="F28"/>
  <c r="F29"/>
  <c r="F30"/>
  <c r="E9"/>
  <c r="E10"/>
  <c r="E11"/>
  <c r="E12"/>
  <c r="E13"/>
  <c r="E14"/>
  <c r="E15"/>
  <c r="E16"/>
  <c r="E17"/>
  <c r="E18"/>
  <c r="E19"/>
  <c r="E20"/>
  <c r="E21"/>
  <c r="E22"/>
  <c r="E23"/>
  <c r="E24"/>
  <c r="E25"/>
  <c r="E26"/>
  <c r="E27"/>
  <c r="E28"/>
  <c r="E29"/>
  <c r="E30"/>
  <c r="D9"/>
  <c r="D10"/>
  <c r="D11"/>
  <c r="D12"/>
  <c r="D13"/>
  <c r="D14"/>
  <c r="D15"/>
  <c r="D16"/>
  <c r="D17"/>
  <c r="D18"/>
  <c r="D19"/>
  <c r="D20"/>
  <c r="D21"/>
  <c r="D22"/>
  <c r="D23"/>
  <c r="D24"/>
  <c r="D25"/>
  <c r="D26"/>
  <c r="D27"/>
  <c r="D28"/>
  <c r="D29"/>
  <c r="D30"/>
  <c r="L42"/>
  <c r="L43"/>
  <c r="L44"/>
  <c r="L45"/>
  <c r="L46"/>
  <c r="L47"/>
  <c r="L48"/>
  <c r="L49"/>
  <c r="L50"/>
  <c r="L51"/>
  <c r="L52"/>
  <c r="L53"/>
  <c r="L54"/>
  <c r="L55"/>
  <c r="L56"/>
  <c r="L57"/>
  <c r="L58"/>
  <c r="L59"/>
  <c r="L60"/>
  <c r="K36"/>
  <c r="L36" s="1"/>
  <c r="K37"/>
  <c r="K38"/>
  <c r="K39"/>
  <c r="K40"/>
  <c r="K41"/>
  <c r="K42"/>
  <c r="K43"/>
  <c r="K44"/>
  <c r="K45"/>
  <c r="K46"/>
  <c r="K47"/>
  <c r="K48"/>
  <c r="K49"/>
  <c r="K50"/>
  <c r="K51"/>
  <c r="K52"/>
  <c r="K53"/>
  <c r="K54"/>
  <c r="K55"/>
  <c r="K56"/>
  <c r="K57"/>
  <c r="K58"/>
  <c r="K59"/>
  <c r="K60"/>
  <c r="K6"/>
  <c r="L6" s="1"/>
  <c r="G36"/>
  <c r="G37"/>
  <c r="G38"/>
  <c r="G39"/>
  <c r="G40"/>
  <c r="G41"/>
  <c r="G42"/>
  <c r="G43"/>
  <c r="G44"/>
  <c r="G45"/>
  <c r="G46"/>
  <c r="G47"/>
  <c r="G48"/>
  <c r="G49"/>
  <c r="G50"/>
  <c r="G51"/>
  <c r="G52"/>
  <c r="G53"/>
  <c r="G54"/>
  <c r="G55"/>
  <c r="G56"/>
  <c r="G57"/>
  <c r="G58"/>
  <c r="G59"/>
  <c r="G60"/>
  <c r="F2"/>
  <c r="L33"/>
  <c r="G6"/>
  <c r="G7"/>
  <c r="G8"/>
  <c r="G9"/>
  <c r="G10"/>
  <c r="G11"/>
  <c r="G12"/>
  <c r="G13"/>
  <c r="G14"/>
  <c r="G15"/>
  <c r="G16"/>
  <c r="G17"/>
  <c r="G18"/>
  <c r="G19"/>
  <c r="G20"/>
  <c r="G21"/>
  <c r="G22"/>
  <c r="G23"/>
  <c r="G24"/>
  <c r="G25"/>
  <c r="G26"/>
  <c r="G27"/>
  <c r="G28"/>
  <c r="G29"/>
  <c r="G30"/>
  <c r="B18" i="2"/>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L7" i="10" l="1"/>
  <c r="L8"/>
  <c r="L39" i="9"/>
  <c r="L38"/>
  <c r="L37"/>
  <c r="L8"/>
  <c r="L10"/>
  <c r="L7"/>
  <c r="L9"/>
  <c r="L6"/>
  <c r="L39" i="8"/>
  <c r="L38"/>
  <c r="L37"/>
  <c r="L11"/>
  <c r="L7"/>
  <c r="L9"/>
  <c r="L10"/>
  <c r="L6"/>
  <c r="L8"/>
  <c r="L39" i="7"/>
  <c r="L42"/>
  <c r="L38"/>
  <c r="L41"/>
  <c r="L37"/>
  <c r="L40"/>
  <c r="L43"/>
  <c r="L7"/>
  <c r="L41" i="4"/>
  <c r="L37"/>
  <c r="L40"/>
  <c r="L38"/>
  <c r="L39"/>
  <c r="C18" i="2"/>
  <c r="L15" i="4"/>
  <c r="L16"/>
  <c r="L17"/>
  <c r="L18"/>
  <c r="L19"/>
  <c r="L20"/>
  <c r="L21"/>
  <c r="L22"/>
  <c r="L23"/>
  <c r="L24"/>
  <c r="L25"/>
  <c r="L26"/>
  <c r="L27"/>
  <c r="L28"/>
  <c r="L29"/>
  <c r="L30"/>
  <c r="H10" i="1" l="1"/>
  <c r="B10" s="1"/>
  <c r="H11"/>
  <c r="B11" s="1"/>
  <c r="I11" s="1"/>
  <c r="H12"/>
  <c r="B12" s="1"/>
  <c r="I12" s="1"/>
  <c r="H13"/>
  <c r="B13" s="1"/>
  <c r="I13" s="1"/>
  <c r="H14"/>
  <c r="B14" s="1"/>
  <c r="I14" s="1"/>
  <c r="H15"/>
  <c r="B15" s="1"/>
  <c r="I15" s="1"/>
  <c r="H16"/>
  <c r="B16" s="1"/>
  <c r="I16" s="1"/>
  <c r="H17"/>
  <c r="B17" s="1"/>
  <c r="I17" s="1"/>
  <c r="H18"/>
  <c r="B18" s="1"/>
  <c r="I18" s="1"/>
  <c r="H19"/>
  <c r="B19" s="1"/>
  <c r="I19" s="1"/>
  <c r="H20"/>
  <c r="B20" s="1"/>
  <c r="I20" s="1"/>
  <c r="H21"/>
  <c r="B21" s="1"/>
  <c r="I21" s="1"/>
  <c r="H22"/>
  <c r="B22" s="1"/>
  <c r="I22" s="1"/>
  <c r="H23"/>
  <c r="B23" s="1"/>
  <c r="I23" s="1"/>
  <c r="H24"/>
  <c r="B24" s="1"/>
  <c r="I24" s="1"/>
  <c r="H25"/>
  <c r="B25" s="1"/>
  <c r="I25" s="1"/>
  <c r="H26"/>
  <c r="B26" s="1"/>
  <c r="I26" s="1"/>
  <c r="H27"/>
  <c r="B27" s="1"/>
  <c r="I27" s="1"/>
  <c r="H28"/>
  <c r="B28" s="1"/>
  <c r="I28" s="1"/>
  <c r="H29"/>
  <c r="B29" s="1"/>
  <c r="I29" s="1"/>
  <c r="H30"/>
  <c r="B30" s="1"/>
  <c r="I30" s="1"/>
  <c r="H31"/>
  <c r="B31" s="1"/>
  <c r="I31" s="1"/>
  <c r="H32"/>
  <c r="B32" s="1"/>
  <c r="I32" s="1"/>
  <c r="H33"/>
  <c r="B33" s="1"/>
  <c r="I33" s="1"/>
  <c r="H34"/>
  <c r="B34" s="1"/>
  <c r="I34" s="1"/>
  <c r="H35"/>
  <c r="B35" s="1"/>
  <c r="I35" s="1"/>
  <c r="H36"/>
  <c r="B36" s="1"/>
  <c r="I36" s="1"/>
  <c r="H37"/>
  <c r="B37" s="1"/>
  <c r="I37" s="1"/>
  <c r="H38"/>
  <c r="B38" s="1"/>
  <c r="I38" s="1"/>
  <c r="H39"/>
  <c r="B39" s="1"/>
  <c r="I39" s="1"/>
  <c r="H40"/>
  <c r="B40" s="1"/>
  <c r="I40" s="1"/>
  <c r="H41"/>
  <c r="B41" s="1"/>
  <c r="I41" s="1"/>
  <c r="H42"/>
  <c r="B42" s="1"/>
  <c r="I42" s="1"/>
  <c r="H43"/>
  <c r="B43" s="1"/>
  <c r="I43" s="1"/>
  <c r="H44"/>
  <c r="B44" s="1"/>
  <c r="I44" s="1"/>
  <c r="H45"/>
  <c r="B45" s="1"/>
  <c r="I45" s="1"/>
  <c r="H46"/>
  <c r="B46" s="1"/>
  <c r="I46" s="1"/>
  <c r="H47"/>
  <c r="B47" s="1"/>
  <c r="I47" s="1"/>
  <c r="H48"/>
  <c r="B48" s="1"/>
  <c r="I48" s="1"/>
  <c r="H49"/>
  <c r="B49" s="1"/>
  <c r="I49" s="1"/>
  <c r="H50"/>
  <c r="B50" s="1"/>
  <c r="I50" s="1"/>
  <c r="H51"/>
  <c r="B51" s="1"/>
  <c r="I51" s="1"/>
  <c r="H52"/>
  <c r="B52" s="1"/>
  <c r="I52" s="1"/>
  <c r="H53"/>
  <c r="B53" s="1"/>
  <c r="I53" s="1"/>
  <c r="H54"/>
  <c r="B54" s="1"/>
  <c r="I54" s="1"/>
  <c r="H55"/>
  <c r="B55" s="1"/>
  <c r="I55" s="1"/>
  <c r="H56"/>
  <c r="B56" s="1"/>
  <c r="I56" s="1"/>
  <c r="H57"/>
  <c r="B57" s="1"/>
  <c r="I57" s="1"/>
  <c r="H58"/>
  <c r="B58" s="1"/>
  <c r="I58" s="1"/>
  <c r="H59"/>
  <c r="B59" s="1"/>
  <c r="I59" s="1"/>
  <c r="H60"/>
  <c r="B60" s="1"/>
  <c r="I60" s="1"/>
  <c r="H61"/>
  <c r="B61" s="1"/>
  <c r="I61" s="1"/>
  <c r="H62"/>
  <c r="B62" s="1"/>
  <c r="I62" s="1"/>
  <c r="H63"/>
  <c r="B63" s="1"/>
  <c r="I63" s="1"/>
  <c r="H64"/>
  <c r="B64" s="1"/>
  <c r="I64" s="1"/>
  <c r="H65"/>
  <c r="B65" s="1"/>
  <c r="I65" s="1"/>
  <c r="H66"/>
  <c r="B66" s="1"/>
  <c r="I66" s="1"/>
  <c r="H67"/>
  <c r="B67" s="1"/>
  <c r="I67" s="1"/>
  <c r="H68"/>
  <c r="B68" s="1"/>
  <c r="I68" s="1"/>
  <c r="H69"/>
  <c r="B69" s="1"/>
  <c r="I69" s="1"/>
  <c r="H70"/>
  <c r="B70" s="1"/>
  <c r="I70" s="1"/>
  <c r="H71"/>
  <c r="B71" s="1"/>
  <c r="I71" s="1"/>
  <c r="H72"/>
  <c r="B72" s="1"/>
  <c r="I72" s="1"/>
  <c r="H73"/>
  <c r="B73" s="1"/>
  <c r="I73" s="1"/>
  <c r="H74"/>
  <c r="B74" s="1"/>
  <c r="I74" s="1"/>
  <c r="H75"/>
  <c r="B75" s="1"/>
  <c r="I75" s="1"/>
  <c r="H76"/>
  <c r="B76" s="1"/>
  <c r="I76" s="1"/>
  <c r="H77"/>
  <c r="B77" s="1"/>
  <c r="I77" s="1"/>
  <c r="H78"/>
  <c r="B78" s="1"/>
  <c r="I78" s="1"/>
  <c r="H79"/>
  <c r="B79" s="1"/>
  <c r="I79" s="1"/>
  <c r="H80"/>
  <c r="B80" s="1"/>
  <c r="I80" s="1"/>
  <c r="H81"/>
  <c r="B81" s="1"/>
  <c r="I81" s="1"/>
  <c r="H82"/>
  <c r="B82" s="1"/>
  <c r="I82" s="1"/>
  <c r="H83"/>
  <c r="B83" s="1"/>
  <c r="I83" s="1"/>
  <c r="H84"/>
  <c r="B84" s="1"/>
  <c r="I84" s="1"/>
  <c r="H85"/>
  <c r="B85" s="1"/>
  <c r="I85" s="1"/>
  <c r="H86"/>
  <c r="B86" s="1"/>
  <c r="I86" s="1"/>
  <c r="H87"/>
  <c r="B87" s="1"/>
  <c r="I87" s="1"/>
  <c r="H88"/>
  <c r="B88" s="1"/>
  <c r="I88" s="1"/>
  <c r="H89"/>
  <c r="B89" s="1"/>
  <c r="I89" s="1"/>
  <c r="H90"/>
  <c r="B90" s="1"/>
  <c r="I90" s="1"/>
  <c r="H91"/>
  <c r="B91" s="1"/>
  <c r="I91" s="1"/>
  <c r="H92"/>
  <c r="B92" s="1"/>
  <c r="I92" s="1"/>
  <c r="H93"/>
  <c r="B93" s="1"/>
  <c r="I93" s="1"/>
  <c r="H94"/>
  <c r="B94" s="1"/>
  <c r="I94" s="1"/>
  <c r="H95"/>
  <c r="B95" s="1"/>
  <c r="I95" s="1"/>
  <c r="H96"/>
  <c r="B96" s="1"/>
  <c r="I96" s="1"/>
  <c r="H97"/>
  <c r="B97" s="1"/>
  <c r="I97" s="1"/>
  <c r="H98"/>
  <c r="B98" s="1"/>
  <c r="I98" s="1"/>
  <c r="H99"/>
  <c r="B99" s="1"/>
  <c r="I99" s="1"/>
  <c r="H100"/>
  <c r="B100" s="1"/>
  <c r="I100" s="1"/>
  <c r="H101"/>
  <c r="B101" s="1"/>
  <c r="I101" s="1"/>
  <c r="H102"/>
  <c r="B102" s="1"/>
  <c r="I102" s="1"/>
  <c r="H103"/>
  <c r="B103" s="1"/>
  <c r="I103" s="1"/>
  <c r="H104"/>
  <c r="B104" s="1"/>
  <c r="I104" s="1"/>
  <c r="H105"/>
  <c r="B105" s="1"/>
  <c r="I105" s="1"/>
  <c r="H106"/>
  <c r="B106" s="1"/>
  <c r="I106" s="1"/>
  <c r="H107"/>
  <c r="B107" s="1"/>
  <c r="I107" s="1"/>
  <c r="H108"/>
  <c r="B108" s="1"/>
  <c r="I108" s="1"/>
  <c r="H109"/>
  <c r="B109" s="1"/>
  <c r="I109" s="1"/>
  <c r="H110"/>
  <c r="B110" s="1"/>
  <c r="I110" s="1"/>
  <c r="H111"/>
  <c r="B111" s="1"/>
  <c r="I111" s="1"/>
  <c r="H112"/>
  <c r="B112" s="1"/>
  <c r="I112" s="1"/>
  <c r="H113"/>
  <c r="B113" s="1"/>
  <c r="I113" s="1"/>
  <c r="H114"/>
  <c r="B114" s="1"/>
  <c r="I114" s="1"/>
  <c r="H115"/>
  <c r="B115" s="1"/>
  <c r="I115" s="1"/>
  <c r="H116"/>
  <c r="B116" s="1"/>
  <c r="I116" s="1"/>
  <c r="H117"/>
  <c r="B117" s="1"/>
  <c r="I117" s="1"/>
  <c r="H118"/>
  <c r="B118" s="1"/>
  <c r="I118" s="1"/>
  <c r="H119"/>
  <c r="B119" s="1"/>
  <c r="I119" s="1"/>
  <c r="H120"/>
  <c r="B120" s="1"/>
  <c r="I120" s="1"/>
  <c r="H121"/>
  <c r="B121" s="1"/>
  <c r="I121" s="1"/>
  <c r="H122"/>
  <c r="B122" s="1"/>
  <c r="I122" s="1"/>
  <c r="H123"/>
  <c r="B123" s="1"/>
  <c r="I123" s="1"/>
  <c r="H124"/>
  <c r="B124" s="1"/>
  <c r="I124" s="1"/>
  <c r="H125"/>
  <c r="B125" s="1"/>
  <c r="I125" s="1"/>
  <c r="H126"/>
  <c r="B126" s="1"/>
  <c r="I126" s="1"/>
  <c r="H127"/>
  <c r="B127" s="1"/>
  <c r="I127" s="1"/>
  <c r="H128"/>
  <c r="B128" s="1"/>
  <c r="I128" s="1"/>
  <c r="H129"/>
  <c r="B129" s="1"/>
  <c r="I129" s="1"/>
  <c r="H130"/>
  <c r="B130" s="1"/>
  <c r="I130" s="1"/>
  <c r="H131"/>
  <c r="B131" s="1"/>
  <c r="I131" s="1"/>
  <c r="H132"/>
  <c r="B132" s="1"/>
  <c r="I132" s="1"/>
  <c r="H133"/>
  <c r="B133" s="1"/>
  <c r="I133" s="1"/>
  <c r="H134"/>
  <c r="B134" s="1"/>
  <c r="I134" s="1"/>
  <c r="H135"/>
  <c r="B135" s="1"/>
  <c r="I135" s="1"/>
  <c r="H136"/>
  <c r="B136" s="1"/>
  <c r="I136" s="1"/>
  <c r="H137"/>
  <c r="B137" s="1"/>
  <c r="I137" s="1"/>
  <c r="H138"/>
  <c r="B138" s="1"/>
  <c r="I138" s="1"/>
  <c r="H139"/>
  <c r="B139" s="1"/>
  <c r="I139" s="1"/>
  <c r="H140"/>
  <c r="B140" s="1"/>
  <c r="I140" s="1"/>
  <c r="H141"/>
  <c r="B141" s="1"/>
  <c r="I141" s="1"/>
  <c r="H142"/>
  <c r="B142" s="1"/>
  <c r="I142" s="1"/>
  <c r="H143"/>
  <c r="B143" s="1"/>
  <c r="I143" s="1"/>
  <c r="H144"/>
  <c r="B144" s="1"/>
  <c r="I144" s="1"/>
  <c r="H145"/>
  <c r="B145" s="1"/>
  <c r="I145" s="1"/>
  <c r="H146"/>
  <c r="B146" s="1"/>
  <c r="I146" s="1"/>
  <c r="H147"/>
  <c r="B147" s="1"/>
  <c r="I147" s="1"/>
  <c r="H148"/>
  <c r="B148" s="1"/>
  <c r="I148" s="1"/>
  <c r="H149"/>
  <c r="B149" s="1"/>
  <c r="I149" s="1"/>
  <c r="H150"/>
  <c r="B150" s="1"/>
  <c r="I150" s="1"/>
  <c r="H151"/>
  <c r="B151" s="1"/>
  <c r="I151" s="1"/>
  <c r="H152"/>
  <c r="B152" s="1"/>
  <c r="I152" s="1"/>
  <c r="H153"/>
  <c r="B153" s="1"/>
  <c r="I153" s="1"/>
  <c r="H154"/>
  <c r="B154" s="1"/>
  <c r="I154" s="1"/>
  <c r="H155"/>
  <c r="B155" s="1"/>
  <c r="I155" s="1"/>
  <c r="H156"/>
  <c r="B156" s="1"/>
  <c r="I156" s="1"/>
  <c r="H157"/>
  <c r="B157" s="1"/>
  <c r="I157" s="1"/>
  <c r="H158"/>
  <c r="B158" s="1"/>
  <c r="I158" s="1"/>
  <c r="H159"/>
  <c r="B159" s="1"/>
  <c r="I159" s="1"/>
  <c r="H160"/>
  <c r="B160" s="1"/>
  <c r="I160" s="1"/>
  <c r="H161"/>
  <c r="B161" s="1"/>
  <c r="I161" s="1"/>
  <c r="H162"/>
  <c r="B162" s="1"/>
  <c r="I162" s="1"/>
  <c r="H163"/>
  <c r="B163" s="1"/>
  <c r="I163" s="1"/>
  <c r="H164"/>
  <c r="B164" s="1"/>
  <c r="I164" s="1"/>
  <c r="H165"/>
  <c r="B165" s="1"/>
  <c r="I165" s="1"/>
  <c r="H166"/>
  <c r="B166" s="1"/>
  <c r="I166" s="1"/>
  <c r="H167"/>
  <c r="B167" s="1"/>
  <c r="I167" s="1"/>
  <c r="H168"/>
  <c r="B168" s="1"/>
  <c r="I168" s="1"/>
  <c r="H169"/>
  <c r="B169" s="1"/>
  <c r="I169" s="1"/>
  <c r="H170"/>
  <c r="B170" s="1"/>
  <c r="I170" s="1"/>
  <c r="H171"/>
  <c r="B171" s="1"/>
  <c r="I171" s="1"/>
  <c r="H172"/>
  <c r="B172" s="1"/>
  <c r="I172" s="1"/>
  <c r="H173"/>
  <c r="B173" s="1"/>
  <c r="I173" s="1"/>
  <c r="H174"/>
  <c r="B174" s="1"/>
  <c r="I174" s="1"/>
  <c r="H175"/>
  <c r="B175" s="1"/>
  <c r="I175" s="1"/>
  <c r="H176"/>
  <c r="B176" s="1"/>
  <c r="I176" s="1"/>
  <c r="H177"/>
  <c r="B177" s="1"/>
  <c r="I177" s="1"/>
  <c r="H178"/>
  <c r="B178" s="1"/>
  <c r="I178" s="1"/>
  <c r="H179"/>
  <c r="B179" s="1"/>
  <c r="I179" s="1"/>
  <c r="H180"/>
  <c r="B180" s="1"/>
  <c r="I180" s="1"/>
  <c r="H181"/>
  <c r="B181" s="1"/>
  <c r="I181" s="1"/>
  <c r="H182"/>
  <c r="B182" s="1"/>
  <c r="I182" s="1"/>
  <c r="H183"/>
  <c r="B183" s="1"/>
  <c r="I183" s="1"/>
  <c r="H184"/>
  <c r="B184" s="1"/>
  <c r="I184" s="1"/>
  <c r="H185"/>
  <c r="B185" s="1"/>
  <c r="I185" s="1"/>
  <c r="H186"/>
  <c r="B186" s="1"/>
  <c r="I186" s="1"/>
  <c r="H187"/>
  <c r="B187" s="1"/>
  <c r="I187" s="1"/>
  <c r="H188"/>
  <c r="B188" s="1"/>
  <c r="I188" s="1"/>
  <c r="H189"/>
  <c r="B189" s="1"/>
  <c r="I189" s="1"/>
  <c r="H190"/>
  <c r="B190" s="1"/>
  <c r="I190" s="1"/>
  <c r="H191"/>
  <c r="B191" s="1"/>
  <c r="I191" s="1"/>
  <c r="H192"/>
  <c r="B192" s="1"/>
  <c r="I192" s="1"/>
  <c r="H193"/>
  <c r="B193" s="1"/>
  <c r="I193" s="1"/>
  <c r="H194"/>
  <c r="B194" s="1"/>
  <c r="I194" s="1"/>
  <c r="H195"/>
  <c r="B195" s="1"/>
  <c r="I195" s="1"/>
  <c r="H196"/>
  <c r="B196" s="1"/>
  <c r="I196" s="1"/>
  <c r="H197"/>
  <c r="B197" s="1"/>
  <c r="I197" s="1"/>
  <c r="H198"/>
  <c r="B198" s="1"/>
  <c r="I198" s="1"/>
  <c r="H199"/>
  <c r="B199" s="1"/>
  <c r="I199" s="1"/>
  <c r="H200"/>
  <c r="B200" s="1"/>
  <c r="I200" s="1"/>
  <c r="H201"/>
  <c r="B201" s="1"/>
  <c r="I201" s="1"/>
  <c r="H202"/>
  <c r="B202" s="1"/>
  <c r="I202" s="1"/>
  <c r="H203"/>
  <c r="B203" s="1"/>
  <c r="I203" s="1"/>
  <c r="H204"/>
  <c r="B204" s="1"/>
  <c r="I204" s="1"/>
  <c r="H205"/>
  <c r="B205" s="1"/>
  <c r="I205" s="1"/>
  <c r="H206"/>
  <c r="B206" s="1"/>
  <c r="I206" s="1"/>
  <c r="H207"/>
  <c r="B207" s="1"/>
  <c r="I207" s="1"/>
  <c r="H208"/>
  <c r="B208" s="1"/>
  <c r="I208" s="1"/>
  <c r="H209"/>
  <c r="B209" s="1"/>
  <c r="I209" s="1"/>
  <c r="H210"/>
  <c r="B210" s="1"/>
  <c r="I210" s="1"/>
  <c r="H211"/>
  <c r="B211" s="1"/>
  <c r="I211" s="1"/>
  <c r="H212"/>
  <c r="B212" s="1"/>
  <c r="I212" s="1"/>
  <c r="H213"/>
  <c r="B213" s="1"/>
  <c r="I213" s="1"/>
  <c r="H214"/>
  <c r="B214" s="1"/>
  <c r="I214" s="1"/>
  <c r="H215"/>
  <c r="B215" s="1"/>
  <c r="I215" s="1"/>
  <c r="H216"/>
  <c r="B216" s="1"/>
  <c r="I216" s="1"/>
  <c r="H217"/>
  <c r="B217" s="1"/>
  <c r="I217" s="1"/>
  <c r="H218"/>
  <c r="B218" s="1"/>
  <c r="I218" s="1"/>
  <c r="H219"/>
  <c r="B219" s="1"/>
  <c r="I219" s="1"/>
  <c r="H220"/>
  <c r="B220" s="1"/>
  <c r="I220" s="1"/>
  <c r="H221"/>
  <c r="B221" s="1"/>
  <c r="I221" s="1"/>
  <c r="H222"/>
  <c r="B222" s="1"/>
  <c r="I222" s="1"/>
  <c r="H223"/>
  <c r="B223" s="1"/>
  <c r="I223" s="1"/>
  <c r="H224"/>
  <c r="B224" s="1"/>
  <c r="I224" s="1"/>
  <c r="H225"/>
  <c r="B225" s="1"/>
  <c r="I225" s="1"/>
  <c r="H226"/>
  <c r="B226" s="1"/>
  <c r="I226" s="1"/>
  <c r="H227"/>
  <c r="B227" s="1"/>
  <c r="I227" s="1"/>
  <c r="H228"/>
  <c r="B228" s="1"/>
  <c r="I228" s="1"/>
  <c r="H229"/>
  <c r="B229" s="1"/>
  <c r="I229" s="1"/>
  <c r="H230"/>
  <c r="B230" s="1"/>
  <c r="I230" s="1"/>
  <c r="H231"/>
  <c r="B231" s="1"/>
  <c r="I231" s="1"/>
  <c r="H232"/>
  <c r="B232" s="1"/>
  <c r="I232" s="1"/>
  <c r="H233"/>
  <c r="B233" s="1"/>
  <c r="I233" s="1"/>
  <c r="H234"/>
  <c r="B234" s="1"/>
  <c r="I234" s="1"/>
  <c r="H235"/>
  <c r="B235" s="1"/>
  <c r="I235" s="1"/>
  <c r="H236"/>
  <c r="B236" s="1"/>
  <c r="I236" s="1"/>
  <c r="H237"/>
  <c r="B237" s="1"/>
  <c r="I237" s="1"/>
  <c r="H238"/>
  <c r="B238" s="1"/>
  <c r="I238" s="1"/>
  <c r="H239"/>
  <c r="B239" s="1"/>
  <c r="I239" s="1"/>
  <c r="H240"/>
  <c r="B240" s="1"/>
  <c r="I240" s="1"/>
  <c r="H241"/>
  <c r="B241" s="1"/>
  <c r="I241" s="1"/>
  <c r="H242"/>
  <c r="B242" s="1"/>
  <c r="I242" s="1"/>
  <c r="H243"/>
  <c r="B243" s="1"/>
  <c r="I243" s="1"/>
  <c r="H244"/>
  <c r="B244" s="1"/>
  <c r="I244" s="1"/>
  <c r="H245"/>
  <c r="B245" s="1"/>
  <c r="I245" s="1"/>
  <c r="H246"/>
  <c r="B246" s="1"/>
  <c r="I246" s="1"/>
  <c r="H247"/>
  <c r="B247" s="1"/>
  <c r="I247" s="1"/>
  <c r="H248"/>
  <c r="B248" s="1"/>
  <c r="I248" s="1"/>
  <c r="H249"/>
  <c r="B249" s="1"/>
  <c r="I249" s="1"/>
  <c r="H250"/>
  <c r="B250" s="1"/>
  <c r="I250" s="1"/>
  <c r="H251"/>
  <c r="B251" s="1"/>
  <c r="I251" s="1"/>
  <c r="H252"/>
  <c r="B252" s="1"/>
  <c r="I252" s="1"/>
  <c r="H253"/>
  <c r="B253" s="1"/>
  <c r="I253" s="1"/>
  <c r="H254"/>
  <c r="B254" s="1"/>
  <c r="I254" s="1"/>
  <c r="H255"/>
  <c r="B255" s="1"/>
  <c r="I255" s="1"/>
  <c r="H256"/>
  <c r="B256" s="1"/>
  <c r="I256" s="1"/>
  <c r="H257"/>
  <c r="B257" s="1"/>
  <c r="I257" s="1"/>
  <c r="H258"/>
  <c r="B258" s="1"/>
  <c r="I258" s="1"/>
  <c r="H259"/>
  <c r="B259" s="1"/>
  <c r="I259" s="1"/>
  <c r="H260"/>
  <c r="B260" s="1"/>
  <c r="I260" s="1"/>
  <c r="H261"/>
  <c r="B261" s="1"/>
  <c r="I261" s="1"/>
  <c r="H262"/>
  <c r="B262" s="1"/>
  <c r="I262" s="1"/>
  <c r="H263"/>
  <c r="B263" s="1"/>
  <c r="I263" s="1"/>
  <c r="H264"/>
  <c r="B264" s="1"/>
  <c r="I264" s="1"/>
  <c r="H265"/>
  <c r="B265" s="1"/>
  <c r="I265" s="1"/>
  <c r="H266"/>
  <c r="B266" s="1"/>
  <c r="I266" s="1"/>
  <c r="H267"/>
  <c r="B267" s="1"/>
  <c r="I267" s="1"/>
  <c r="H268"/>
  <c r="B268" s="1"/>
  <c r="I268" s="1"/>
  <c r="H269"/>
  <c r="B269" s="1"/>
  <c r="I269" s="1"/>
  <c r="H270"/>
  <c r="B270" s="1"/>
  <c r="I270" s="1"/>
  <c r="H271"/>
  <c r="B271" s="1"/>
  <c r="I271" s="1"/>
  <c r="H272"/>
  <c r="B272" s="1"/>
  <c r="I272" s="1"/>
  <c r="H273"/>
  <c r="B273" s="1"/>
  <c r="I273" s="1"/>
  <c r="H274"/>
  <c r="B274" s="1"/>
  <c r="I274" s="1"/>
  <c r="H275"/>
  <c r="B275" s="1"/>
  <c r="I275" s="1"/>
  <c r="H276"/>
  <c r="B276" s="1"/>
  <c r="I276" s="1"/>
  <c r="H277"/>
  <c r="B277" s="1"/>
  <c r="I277" s="1"/>
  <c r="H278"/>
  <c r="B278" s="1"/>
  <c r="I278" s="1"/>
  <c r="H279"/>
  <c r="B279" s="1"/>
  <c r="I279" s="1"/>
  <c r="H280"/>
  <c r="B280" s="1"/>
  <c r="I280" s="1"/>
  <c r="H281"/>
  <c r="B281" s="1"/>
  <c r="I281" s="1"/>
  <c r="H282"/>
  <c r="B282" s="1"/>
  <c r="I282" s="1"/>
  <c r="H283"/>
  <c r="B283" s="1"/>
  <c r="I283" s="1"/>
  <c r="H284"/>
  <c r="B284" s="1"/>
  <c r="I284" s="1"/>
  <c r="H285"/>
  <c r="B285" s="1"/>
  <c r="I285" s="1"/>
  <c r="H286"/>
  <c r="B286" s="1"/>
  <c r="I286" s="1"/>
  <c r="H287"/>
  <c r="B287" s="1"/>
  <c r="I287" s="1"/>
  <c r="H288"/>
  <c r="B288" s="1"/>
  <c r="I288" s="1"/>
  <c r="H289"/>
  <c r="B289" s="1"/>
  <c r="I289" s="1"/>
  <c r="H290"/>
  <c r="B290" s="1"/>
  <c r="I290" s="1"/>
  <c r="H291"/>
  <c r="B291" s="1"/>
  <c r="I291" s="1"/>
  <c r="H292"/>
  <c r="B292" s="1"/>
  <c r="I292" s="1"/>
  <c r="H293"/>
  <c r="B293" s="1"/>
  <c r="I293" s="1"/>
  <c r="H294"/>
  <c r="B294" s="1"/>
  <c r="I294" s="1"/>
  <c r="H295"/>
  <c r="B295" s="1"/>
  <c r="I295" s="1"/>
  <c r="H296"/>
  <c r="B296" s="1"/>
  <c r="I296" s="1"/>
  <c r="H297"/>
  <c r="B297" s="1"/>
  <c r="I297" s="1"/>
  <c r="H298"/>
  <c r="B298" s="1"/>
  <c r="I298" s="1"/>
  <c r="H299"/>
  <c r="B299" s="1"/>
  <c r="I299" s="1"/>
  <c r="H300"/>
  <c r="B300" s="1"/>
  <c r="I300" s="1"/>
  <c r="H301"/>
  <c r="B301" s="1"/>
  <c r="I301" s="1"/>
  <c r="H302"/>
  <c r="B302" s="1"/>
  <c r="I302" s="1"/>
  <c r="H303"/>
  <c r="B303" s="1"/>
  <c r="I303" s="1"/>
  <c r="H304"/>
  <c r="B304" s="1"/>
  <c r="I304" s="1"/>
  <c r="H305"/>
  <c r="B305" s="1"/>
  <c r="I305" s="1"/>
  <c r="H306"/>
  <c r="B306" s="1"/>
  <c r="I306" s="1"/>
  <c r="H307"/>
  <c r="B307" s="1"/>
  <c r="I307" s="1"/>
  <c r="H308"/>
  <c r="B308" s="1"/>
  <c r="I308" s="1"/>
  <c r="H309"/>
  <c r="B309" s="1"/>
  <c r="I309" s="1"/>
  <c r="D7" i="7" l="1"/>
  <c r="F6"/>
  <c r="E38"/>
  <c r="E38" i="4"/>
  <c r="D37"/>
  <c r="F6"/>
  <c r="D8"/>
  <c r="D6" i="7"/>
  <c r="F36" i="4"/>
  <c r="D38"/>
  <c r="F7"/>
  <c r="E6"/>
  <c r="D6"/>
  <c r="F8" i="7"/>
  <c r="F37" i="4"/>
  <c r="E36"/>
  <c r="F8"/>
  <c r="E7"/>
  <c r="D8" i="7"/>
  <c r="F7"/>
  <c r="F38" i="4"/>
  <c r="E37"/>
  <c r="D36"/>
  <c r="E8"/>
  <c r="D7"/>
  <c r="I10" i="1"/>
  <c r="E6" i="7"/>
  <c r="F38"/>
  <c r="F37"/>
  <c r="D38"/>
  <c r="E8"/>
  <c r="E37"/>
  <c r="F36"/>
  <c r="E7"/>
  <c r="E36"/>
  <c r="D37"/>
  <c r="D36"/>
  <c r="K7" i="4"/>
  <c r="K8"/>
  <c r="K9"/>
  <c r="K10"/>
  <c r="K11"/>
  <c r="K12"/>
  <c r="K13"/>
  <c r="K14"/>
  <c r="K15"/>
  <c r="K16"/>
  <c r="K17"/>
  <c r="K18"/>
  <c r="K19"/>
  <c r="K20"/>
  <c r="K21"/>
  <c r="K22"/>
  <c r="K23"/>
  <c r="K24"/>
  <c r="K25"/>
  <c r="K26"/>
  <c r="K27"/>
  <c r="K28"/>
  <c r="K29"/>
  <c r="K30"/>
  <c r="J3"/>
  <c r="K2"/>
  <c r="I14" i="2"/>
  <c r="L13" i="4" l="1"/>
  <c r="L14"/>
  <c r="L10"/>
  <c r="L12"/>
  <c r="L11"/>
  <c r="L9"/>
  <c r="L8"/>
  <c r="L7"/>
  <c r="F3" i="1"/>
  <c r="G2"/>
  <c r="C19" i="2"/>
  <c r="C20" l="1"/>
  <c r="C21" l="1"/>
  <c r="C22" l="1"/>
  <c r="C23"/>
  <c r="C24" l="1"/>
  <c r="C25" l="1"/>
  <c r="C26" l="1"/>
  <c r="C27" l="1"/>
  <c r="C28" l="1"/>
  <c r="C29" l="1"/>
  <c r="C30" l="1"/>
  <c r="C31" l="1"/>
  <c r="C32" l="1"/>
  <c r="C33" l="1"/>
  <c r="C34" l="1"/>
  <c r="C35" l="1"/>
  <c r="C36" l="1"/>
  <c r="C37" l="1"/>
  <c r="C38" l="1"/>
  <c r="C39" l="1"/>
  <c r="C40" l="1"/>
  <c r="C41" l="1"/>
  <c r="C42" l="1"/>
  <c r="C43" l="1"/>
  <c r="C44" l="1"/>
  <c r="C45" l="1"/>
  <c r="C46" l="1"/>
  <c r="C47" l="1"/>
  <c r="C48" l="1"/>
  <c r="C49" l="1"/>
  <c r="C50" l="1"/>
  <c r="C51" l="1"/>
  <c r="C52" l="1"/>
  <c r="C53" l="1"/>
  <c r="C54" l="1"/>
  <c r="C55" l="1"/>
  <c r="C56" l="1"/>
  <c r="C57" l="1"/>
  <c r="C58" l="1"/>
  <c r="C59" l="1"/>
  <c r="C60" l="1"/>
  <c r="C61" l="1"/>
  <c r="C62" l="1"/>
  <c r="C63" l="1"/>
  <c r="C64" l="1"/>
  <c r="C65" l="1"/>
  <c r="C66" l="1"/>
  <c r="C67" l="1"/>
  <c r="C68" l="1"/>
  <c r="C69" l="1"/>
  <c r="C70" l="1"/>
  <c r="C71" l="1"/>
  <c r="C72" l="1"/>
  <c r="C73" l="1"/>
  <c r="C74" l="1"/>
  <c r="C75" l="1"/>
  <c r="C76" l="1"/>
  <c r="C77" l="1"/>
  <c r="C78" l="1"/>
  <c r="C79" l="1"/>
  <c r="C80" l="1"/>
  <c r="C81" l="1"/>
  <c r="C82" l="1"/>
  <c r="C83" l="1"/>
  <c r="C84" l="1"/>
  <c r="C85" l="1"/>
  <c r="C86" l="1"/>
  <c r="C87" l="1"/>
  <c r="C88" l="1"/>
  <c r="C89" l="1"/>
  <c r="C90" l="1"/>
  <c r="C91" l="1"/>
  <c r="C92" l="1"/>
  <c r="C93" l="1"/>
  <c r="C94" l="1"/>
  <c r="C95" l="1"/>
  <c r="C96" l="1"/>
  <c r="C97" l="1"/>
  <c r="C98" l="1"/>
  <c r="C99" l="1"/>
  <c r="C100" l="1"/>
  <c r="C101" l="1"/>
  <c r="C102" l="1"/>
  <c r="C103" l="1"/>
  <c r="C104" l="1"/>
  <c r="C105" l="1"/>
  <c r="C106" l="1"/>
  <c r="C107" l="1"/>
  <c r="C108" l="1"/>
  <c r="C109" l="1"/>
  <c r="C110" l="1"/>
  <c r="C111" l="1"/>
  <c r="C112" l="1"/>
  <c r="C113" l="1"/>
</calcChain>
</file>

<file path=xl/sharedStrings.xml><?xml version="1.0" encoding="utf-8"?>
<sst xmlns="http://schemas.openxmlformats.org/spreadsheetml/2006/main" count="421" uniqueCount="180">
  <si>
    <t>start. č.</t>
  </si>
  <si>
    <t>klub</t>
  </si>
  <si>
    <t>m/ž</t>
  </si>
  <si>
    <t>ročník</t>
  </si>
  <si>
    <t>věk</t>
  </si>
  <si>
    <t>kategorie</t>
  </si>
  <si>
    <t>IDENTIFIKAČNÍ ÚDAJE:</t>
  </si>
  <si>
    <t>Pořadatel:</t>
  </si>
  <si>
    <t>Kontakt na pořadatele:</t>
  </si>
  <si>
    <t>den.měsíc.rok</t>
  </si>
  <si>
    <t>Vyplňte základní identifikační údaje k závodu.</t>
  </si>
  <si>
    <r>
      <t>Pro správné fungování je potřeba vyplnit "</t>
    </r>
    <r>
      <rPr>
        <u/>
        <sz val="10"/>
        <color theme="1"/>
        <rFont val="Calibri"/>
        <family val="2"/>
        <charset val="238"/>
        <scheme val="minor"/>
      </rPr>
      <t>Název závodu</t>
    </r>
    <r>
      <rPr>
        <sz val="10"/>
        <color theme="1"/>
        <rFont val="Calibri"/>
        <family val="2"/>
        <charset val="238"/>
        <scheme val="minor"/>
      </rPr>
      <t>" a především "</t>
    </r>
    <r>
      <rPr>
        <u/>
        <sz val="10"/>
        <color theme="1"/>
        <rFont val="Calibri"/>
        <family val="2"/>
        <charset val="238"/>
        <scheme val="minor"/>
      </rPr>
      <t>Termín konání závodu</t>
    </r>
    <r>
      <rPr>
        <sz val="10"/>
        <color theme="1"/>
        <rFont val="Calibri"/>
        <family val="2"/>
        <charset val="238"/>
        <scheme val="minor"/>
      </rPr>
      <t>"!!!</t>
    </r>
  </si>
  <si>
    <t>příjmení jméno</t>
  </si>
  <si>
    <t>pořadí</t>
  </si>
  <si>
    <t>příjmení a jméno</t>
  </si>
  <si>
    <t>hod</t>
  </si>
  <si>
    <t>min</t>
  </si>
  <si>
    <t>sek</t>
  </si>
  <si>
    <t>čas</t>
  </si>
  <si>
    <t>Kdo?</t>
  </si>
  <si>
    <t>Proč?</t>
  </si>
  <si>
    <t>Jak na to?</t>
  </si>
  <si>
    <t>Co?</t>
  </si>
  <si>
    <t>Tento soubor je určen pořadatelům (nejenom běžeckých) závodů, kteří doposud nemají žádné šikovné udělátko, které by jim pomohlo s evidencí závodníků a zpracováním výsledků. A nebo možná nějaké mají, ale nejsou s ním zase až tak spokojeni.</t>
  </si>
  <si>
    <t xml:space="preserve">Nejdřív všechny zaregistrovat, pokud možno správně, bez překlepů a chybějících údajů např. o ročníku narození. Přitom ohlídat správné rozdělení do kategorií. Už jsou všichni? Tak honem na start ... </t>
  </si>
  <si>
    <t>A je po závodě. Běžci spokojeně odjíždějí, ale vás ještě čeká zpracovat celkové výsledky, přepsat je z papíru do počítače a uveřejnit či rozeslat tak, aby se všichni mohli nejpozději hned po víkendu dozvědět, jak vlastně dopadli.</t>
  </si>
  <si>
    <t>Jo, je to pěkná fuška! My to víme a buďte si jisti, že tuhle vaši práci a nadšení nezměrně obdivujeme a oceňujeme. Ale nechceme vás v tom nechat samotné. Proto jsme připravili tento soubor a doufám, že vám pomůže a usnadní práci při pořádání právě vašeho závodu.</t>
  </si>
  <si>
    <t>1. Index</t>
  </si>
  <si>
    <t>Začneme zvolna na listu "1. Index".</t>
  </si>
  <si>
    <t>Název závodu*:</t>
  </si>
  <si>
    <t>Zde vyplňte základní identifikační údaje o závodě.</t>
  </si>
  <si>
    <t>Povinná pole jsou "Název závodu" a "Termín konání závodu".</t>
  </si>
  <si>
    <t>Pole "Pořadatel" a "Kontakt na pořadatele" nejsou sice povinné, ale uvítáme jejich vyplnění v případě, že by bylo potřeba něco konzultovat či vyjasnit.</t>
  </si>
  <si>
    <t>I n s t r u k c e:</t>
  </si>
  <si>
    <t>K o n t r o l a:</t>
  </si>
  <si>
    <r>
      <rPr>
        <sz val="10"/>
        <color theme="1"/>
        <rFont val="Calibri"/>
        <family val="2"/>
        <charset val="238"/>
      </rPr>
      <t xml:space="preserve">• </t>
    </r>
    <r>
      <rPr>
        <sz val="10"/>
        <color theme="1"/>
        <rFont val="Calibri"/>
        <family val="2"/>
        <charset val="238"/>
        <scheme val="minor"/>
      </rPr>
      <t>Aby vše správně fungovalo, je potřeba nejprve správně vyplnit termín konání závodu na listu "</t>
    </r>
    <r>
      <rPr>
        <u/>
        <sz val="10"/>
        <color theme="1"/>
        <rFont val="Calibri"/>
        <family val="2"/>
        <charset val="238"/>
        <scheme val="minor"/>
      </rPr>
      <t>1. Index</t>
    </r>
    <r>
      <rPr>
        <sz val="10"/>
        <color theme="1"/>
        <rFont val="Calibri"/>
        <family val="2"/>
        <charset val="238"/>
        <scheme val="minor"/>
      </rPr>
      <t>"!</t>
    </r>
  </si>
  <si>
    <t>• Ve výchozí podobě jsou kategorie předvyplněné podle pravidel Jihočeského běžeckého poháru na rok 2016.</t>
  </si>
  <si>
    <t>M kategorie</t>
  </si>
  <si>
    <t>Z kategorie</t>
  </si>
  <si>
    <r>
      <t xml:space="preserve">• Do sloupečků "M </t>
    </r>
    <r>
      <rPr>
        <u/>
        <sz val="10"/>
        <color theme="1"/>
        <rFont val="Calibri"/>
        <family val="2"/>
        <charset val="238"/>
        <scheme val="minor"/>
      </rPr>
      <t>kategorie</t>
    </r>
    <r>
      <rPr>
        <sz val="10"/>
        <color theme="1"/>
        <rFont val="Calibri"/>
        <family val="2"/>
        <charset val="238"/>
        <scheme val="minor"/>
      </rPr>
      <t>" a "Z kategorie" vyplňte podle pohlaví a ročníku/věku označení kategorie závodu.</t>
    </r>
  </si>
  <si>
    <t>muži</t>
  </si>
  <si>
    <t>ženy</t>
  </si>
  <si>
    <t>Pokud preferujete jiné rozdělení, zadané hodnoty jednoduše přepište.</t>
  </si>
  <si>
    <t>Než se do toho pustíte:</t>
  </si>
  <si>
    <t>Aktuálně zbývá ještě nevyplněno:</t>
  </si>
  <si>
    <t>• Důrazně doporučujeme vyplnit kategorie ve všech řádcích!</t>
  </si>
  <si>
    <t>Termín závodu*:</t>
  </si>
  <si>
    <t>(preferujeme "blbuvzdorné" označení 18-39, 40-49, atd., ale může být i klasika v podobě A, B, C ...)</t>
  </si>
  <si>
    <t>2. Kategorie</t>
  </si>
  <si>
    <t>V listu "2. Kategorie" je potřeba definovat jednotlivé kategorie, které jsou pro závod vypsány.</t>
  </si>
  <si>
    <t>Kategorie se vyplňují podle ročníků narození resp. věku dosaženého v aktuálním kalendářním roce.</t>
  </si>
  <si>
    <t>Kategorie se definují zvlášť pro muže a zvlášť pro ženy.</t>
  </si>
  <si>
    <t>Označení kategorií je čistě na vás. My preferujeme více popisné označení (např. 19-34 pro kategorii 19 až 34 let), nicméně můžete použít i klasické značení pomocí písmen A, B, C ... nebo slovní označení (např. mladí, staří ...). Zkrátka žádné omezení tady neplatí.</t>
  </si>
  <si>
    <t>Ve výchozím nastavení jsou předvyplněné kategorie podle pravidel Jihočeského běžeckého poháru na rok 2016. Pokud chcete jiné rozdělení, zadané hodnoty jednoduše přepište.</t>
  </si>
  <si>
    <t>3. REGISTRACE</t>
  </si>
  <si>
    <t>Identifikační údaje závodu a rozdělení do kategorií si můžete (a my to tak i doporučujeme) v klidu vyplnit v předstihu. Pokud máte, můžete se směle pustit do registrace na závod.</t>
  </si>
  <si>
    <t>Je to jednoduché. Co řádek, to jednotlivý běžec či běžkyně. Postupně pro něj vyplníte:</t>
  </si>
  <si>
    <t xml:space="preserve"> - přidělené startovní číslo   (*povinný údaj)</t>
  </si>
  <si>
    <t xml:space="preserve"> - příjmení a jméno (*povinný údaj)</t>
  </si>
  <si>
    <t xml:space="preserve"> - ročník narození   (*povinný údaj)</t>
  </si>
  <si>
    <t xml:space="preserve"> - klubovou příslušnost, bydliště nebo jinou identifikaci ... a nebo taky nic (není povinné)</t>
  </si>
  <si>
    <t xml:space="preserve"> - pohlaví M nebo Z  (*povinný údaj)</t>
  </si>
  <si>
    <t>4 .   V Ý S L E D K O V Á   L I S T I N A</t>
  </si>
  <si>
    <t>2 .   K A T E G O R I E</t>
  </si>
  <si>
    <t>3.   R E G I S T R A C E</t>
  </si>
  <si>
    <t>• Vyplňte startovní číslo, jméno, ročník, klub a pohlaví závodníka.</t>
  </si>
  <si>
    <r>
      <t xml:space="preserve">• Pokud jsou správně vyplněny </t>
    </r>
    <r>
      <rPr>
        <u/>
        <sz val="10"/>
        <color theme="1"/>
        <rFont val="Calibri"/>
        <family val="2"/>
        <charset val="238"/>
        <scheme val="minor"/>
      </rPr>
      <t>Identifikační údaje</t>
    </r>
    <r>
      <rPr>
        <sz val="10"/>
        <color theme="1"/>
        <rFont val="Calibri"/>
        <family val="2"/>
        <charset val="238"/>
        <scheme val="minor"/>
      </rPr>
      <t xml:space="preserve"> a </t>
    </r>
    <r>
      <rPr>
        <u/>
        <sz val="10"/>
        <color theme="1"/>
        <rFont val="Calibri"/>
        <family val="2"/>
        <charset val="238"/>
        <scheme val="minor"/>
      </rPr>
      <t>Definice kategorií</t>
    </r>
    <r>
      <rPr>
        <sz val="10"/>
        <color theme="1"/>
        <rFont val="Calibri"/>
        <family val="2"/>
        <charset val="238"/>
        <scheme val="minor"/>
      </rPr>
      <t>, doplní se automaticky kategorie.</t>
    </r>
  </si>
  <si>
    <t>Tabulka je připravena pro registraci 300 běžců. Pokud náhodou očekáváte hojnější účast, kontaktujte nás, tabulku vám rádi rozšíříme.</t>
  </si>
  <si>
    <t>kontrola duplicit</t>
  </si>
  <si>
    <r>
      <t xml:space="preserve">• Startovní číslo se může vyskytovat </t>
    </r>
    <r>
      <rPr>
        <sz val="10"/>
        <color theme="1"/>
        <rFont val="Calibri"/>
        <family val="2"/>
        <charset val="238"/>
        <scheme val="minor"/>
      </rPr>
      <t>pouze jednou! Kontrola případných duplicit je posledním sloupci.</t>
    </r>
  </si>
  <si>
    <t>Pozor! Při registraci se provádí kontrola duplicity startovního čísla! Jedno startovní číslo se může vyskytovat ve startovní listině pouze jednou, nikdy ne víckrát!</t>
  </si>
  <si>
    <t>Předpoklady</t>
  </si>
  <si>
    <t xml:space="preserve">Pozor! Soubor a všechny jeho funkce jsou postaveny a otestovány na verzi Microsoft Excel 2010 a novější. Pokud máte k dispozici starší verzi, nemůžeme garantovat 100%-ní funkčnost. </t>
  </si>
  <si>
    <t>4. VYSLEDKY</t>
  </si>
  <si>
    <t>Pokud máte správně zaregistrováno, zbývá už jen málo.</t>
  </si>
  <si>
    <t>V cíli si zapisujte pořadí, startovní číslo a dosažený čas. Tyto údaje pak doplňte do tabulky "4. VYSLEDKY". Na základě startovního čísla z registrací se automaticky vyplní jméno, ročník, klub, kategorie a také se vypočítá pořadí v kategorii.</t>
  </si>
  <si>
    <t>Ahoj! Jsme Jihočeský klub maratonců, z.s. a pořádáme již několik let Jihočeský běžecký pohár, celoroční sérii závodů po celých Jižních Čechách. Kontakty na nás najdete na www.jihoceskybezeckypohar.cz.</t>
  </si>
  <si>
    <t xml:space="preserve">Znáte to ... Pořádáte závody už dlouho, ale v posledních letech chodí čím dál tím víc lidí. Ne, že by to nebylo fajn ... ale je s tím daleko víc práce, možná i dřiny, dalo by se říct. </t>
  </si>
  <si>
    <t>... protože za chvíli jsou v cíli první rychlíci. Honem zapisovat pořadí, startovní čísla, časy ... a pak si to vzít, seřadit, udělat rychle alespoň medailové pořadí celkem i po kategoriích a vyhlásit výsledky.</t>
  </si>
  <si>
    <t>A teď vám ukážeme, jak na to. Půjdeme pěkně postupně krok po kroku. Pozor! Správná funkcionalita jednotlivých kroků (např. registrace) závisí na správném zpracování kroků předchozích. Proto vřele nedoporučujeme přístup typu "to dodělám potom ...". Zkrátka nejprve úplně dokončete jeden krok a pak teprve pokračujte dál.</t>
  </si>
  <si>
    <t>Tabulka pokrývá věkové rozpětí od 6 do 100 let a to by mělo na 99,9% stačit. Důrazně doporučujeme pečlivě a kompletně vyplnit kategorie u všech řádků resp. ročníků narození pro případ, že by se náhodou dostavil mladý supertalent nebo čiperný kmet.</t>
  </si>
  <si>
    <t>Registrace je klíčkový krok. Od jejího správného vyplnění se následně odvíjí správné zpracování výsledků. Snažte se proto, i přes fofr a zmatek, který leckdy při registracích panuje, vyplnit vše správně a hlavně kompletně! A jak na to?</t>
  </si>
  <si>
    <t>Není potřeba vyplňovat kategorii. Ta se vyplní sama automaticky na základě ročníku narození, pakliže jste správně definovali kategorie o krok dříve.</t>
  </si>
  <si>
    <t>check čas</t>
  </si>
  <si>
    <t>Problémy</t>
  </si>
  <si>
    <t>Něco nefunguje? Nevíte si rady? Neva ... zkuste nám napsat zprávu na facebookové stránky Jihočeského klubu maratonců. Pokud to půjde, nenecháme vás ve štychu.</t>
  </si>
  <si>
    <t>Př. B (2010-11)</t>
  </si>
  <si>
    <t>Př. A (&gt;=2012)</t>
  </si>
  <si>
    <t>D. ml (2002-03)</t>
  </si>
  <si>
    <t>Ž. st. (2004-05)</t>
  </si>
  <si>
    <t>Ž. nejml (2008-09)</t>
  </si>
  <si>
    <t>Ž. ml. (2006-07)</t>
  </si>
  <si>
    <t>Chlapci</t>
  </si>
  <si>
    <t>Dívky</t>
  </si>
  <si>
    <t>klíč</t>
  </si>
  <si>
    <t>Reuter Run - děti</t>
  </si>
  <si>
    <t>Mikšl Martin</t>
  </si>
  <si>
    <t>SK 4 Dvory ČB</t>
  </si>
  <si>
    <t>M</t>
  </si>
  <si>
    <t>Jokl Miroslav</t>
  </si>
  <si>
    <t>Motor ČB</t>
  </si>
  <si>
    <t>Mikeš Antonín</t>
  </si>
  <si>
    <t>Sokol Křemže</t>
  </si>
  <si>
    <t>Gazda Maxmilián</t>
  </si>
  <si>
    <t>Bujanov</t>
  </si>
  <si>
    <t>Zeman Jan</t>
  </si>
  <si>
    <t>Boršov</t>
  </si>
  <si>
    <t>Seidenglanz Vojtěch</t>
  </si>
  <si>
    <t>Sokol ČB</t>
  </si>
  <si>
    <t>Ardamicová Aneta</t>
  </si>
  <si>
    <t>Ardyteam</t>
  </si>
  <si>
    <t>Z</t>
  </si>
  <si>
    <t>Hirschová Marion</t>
  </si>
  <si>
    <t>TJ Motor ČB</t>
  </si>
  <si>
    <t>Eiseltová Ellen</t>
  </si>
  <si>
    <t>SK Dynamo ČB</t>
  </si>
  <si>
    <t>Jodl Jiří</t>
  </si>
  <si>
    <t>Lokotka</t>
  </si>
  <si>
    <t>Jodl Martin</t>
  </si>
  <si>
    <t>Ludvíková Tereza</t>
  </si>
  <si>
    <t>Ludvík Marek</t>
  </si>
  <si>
    <t>Malonty</t>
  </si>
  <si>
    <t>Krátká Natálie</t>
  </si>
  <si>
    <t>Krátký Jakub</t>
  </si>
  <si>
    <t>Čeganová Nela</t>
  </si>
  <si>
    <t>ČB</t>
  </si>
  <si>
    <t>Pojslová Michaela</t>
  </si>
  <si>
    <t>Dobev</t>
  </si>
  <si>
    <t>Samec Tobiáš</t>
  </si>
  <si>
    <t>Zliv</t>
  </si>
  <si>
    <t>Samcová Ema</t>
  </si>
  <si>
    <t>JKM</t>
  </si>
  <si>
    <t>Nováček Tadeáš</t>
  </si>
  <si>
    <t>Nové Honole</t>
  </si>
  <si>
    <t>Krátkký Denis</t>
  </si>
  <si>
    <t>Tichý Jakub</t>
  </si>
  <si>
    <t>Roudné</t>
  </si>
  <si>
    <t>Stejskal Filip</t>
  </si>
  <si>
    <t>TJ Sokol</t>
  </si>
  <si>
    <t>Hospodářský Jan</t>
  </si>
  <si>
    <t>DDŠ Šindlovy Dvory</t>
  </si>
  <si>
    <t>Hubka Antonín</t>
  </si>
  <si>
    <t>Farnost Rudolfov</t>
  </si>
  <si>
    <t>Sázavská Klára</t>
  </si>
  <si>
    <t>Větrovcová Tereza</t>
  </si>
  <si>
    <t>Bednářová Aneta</t>
  </si>
  <si>
    <t>Čoka Tomáš</t>
  </si>
  <si>
    <t>SK Čéčova</t>
  </si>
  <si>
    <t>Čoka Jan</t>
  </si>
  <si>
    <t>Vik Matyáš</t>
  </si>
  <si>
    <t>Plný PupekM</t>
  </si>
  <si>
    <t>Prediger Jakub</t>
  </si>
  <si>
    <t>Bláhová Ema</t>
  </si>
  <si>
    <t>Atletika Jistebnice</t>
  </si>
  <si>
    <t>Bláhová Stela</t>
  </si>
  <si>
    <t>Haňurová Natálie</t>
  </si>
  <si>
    <t>BBK</t>
  </si>
  <si>
    <t>Haňurová Nela</t>
  </si>
  <si>
    <t>Adam Matyáš</t>
  </si>
  <si>
    <t>Dynamo ČB</t>
  </si>
  <si>
    <t>Adam Kryštof</t>
  </si>
  <si>
    <t>Králová Jitka</t>
  </si>
  <si>
    <t>Kvíderová Alžběta</t>
  </si>
  <si>
    <t>Jiskra Třeboň</t>
  </si>
  <si>
    <t>Šimánková Magdaléna</t>
  </si>
  <si>
    <t>Šimánek Jonáš</t>
  </si>
  <si>
    <t>Šimánek Tadeáš</t>
  </si>
  <si>
    <t>Kůrka Oliver</t>
  </si>
  <si>
    <t>Čkyně</t>
  </si>
  <si>
    <t>Lomská Simona</t>
  </si>
  <si>
    <t>Uhlířová Kamila</t>
  </si>
  <si>
    <t>DDM Třeboň</t>
  </si>
  <si>
    <t>Uhlířová Ema</t>
  </si>
  <si>
    <t>Vondrášková Veronika</t>
  </si>
  <si>
    <t>Vondráčková Viktorie</t>
  </si>
  <si>
    <t>Liška Jan</t>
  </si>
  <si>
    <t>Smrkovice</t>
  </si>
  <si>
    <t>Liška Jakub</t>
  </si>
  <si>
    <t>Nováčková Karina</t>
  </si>
  <si>
    <t>Majerová Michaela</t>
  </si>
</sst>
</file>

<file path=xl/styles.xml><?xml version="1.0" encoding="utf-8"?>
<styleSheet xmlns="http://schemas.openxmlformats.org/spreadsheetml/2006/main">
  <numFmts count="3">
    <numFmt numFmtId="164" formatCode="0&quot; řádků&quot;"/>
    <numFmt numFmtId="165" formatCode="[h]:mm:ss;@"/>
    <numFmt numFmtId="166" formatCode="0&quot;.&quot;"/>
  </numFmts>
  <fonts count="19">
    <font>
      <sz val="11"/>
      <color theme="1"/>
      <name val="Calibri"/>
      <family val="2"/>
      <charset val="238"/>
      <scheme val="minor"/>
    </font>
    <font>
      <sz val="10"/>
      <color theme="1"/>
      <name val="Calibri"/>
      <family val="2"/>
      <charset val="238"/>
      <scheme val="minor"/>
    </font>
    <font>
      <sz val="10"/>
      <color theme="1"/>
      <name val="Calibri"/>
      <family val="2"/>
      <charset val="238"/>
      <scheme val="minor"/>
    </font>
    <font>
      <sz val="10"/>
      <name val="Calibri"/>
      <family val="2"/>
      <charset val="238"/>
      <scheme val="minor"/>
    </font>
    <font>
      <b/>
      <sz val="12"/>
      <color theme="1"/>
      <name val="Calibri"/>
      <family val="2"/>
      <charset val="238"/>
      <scheme val="minor"/>
    </font>
    <font>
      <u/>
      <sz val="10"/>
      <color theme="1"/>
      <name val="Calibri"/>
      <family val="2"/>
      <charset val="238"/>
      <scheme val="minor"/>
    </font>
    <font>
      <b/>
      <sz val="10"/>
      <name val="Calibri"/>
      <family val="2"/>
      <charset val="238"/>
      <scheme val="minor"/>
    </font>
    <font>
      <sz val="10"/>
      <color theme="0"/>
      <name val="Calibri"/>
      <family val="2"/>
      <charset val="238"/>
      <scheme val="minor"/>
    </font>
    <font>
      <b/>
      <sz val="10"/>
      <color theme="1"/>
      <name val="Calibri"/>
      <family val="2"/>
      <charset val="238"/>
      <scheme val="minor"/>
    </font>
    <font>
      <b/>
      <sz val="10"/>
      <color theme="0"/>
      <name val="Calibri"/>
      <family val="2"/>
      <charset val="238"/>
      <scheme val="minor"/>
    </font>
    <font>
      <u/>
      <sz val="10"/>
      <color theme="10"/>
      <name val="Calibri"/>
      <family val="2"/>
      <charset val="238"/>
      <scheme val="minor"/>
    </font>
    <font>
      <sz val="10"/>
      <color theme="1"/>
      <name val="Calibri"/>
      <family val="2"/>
      <charset val="238"/>
    </font>
    <font>
      <b/>
      <sz val="10"/>
      <color theme="1" tint="0.499984740745262"/>
      <name val="Calibri"/>
      <family val="2"/>
      <charset val="238"/>
      <scheme val="minor"/>
    </font>
    <font>
      <sz val="8"/>
      <color theme="0" tint="-0.34998626667073579"/>
      <name val="Calibri"/>
      <family val="2"/>
      <charset val="238"/>
      <scheme val="minor"/>
    </font>
    <font>
      <sz val="10"/>
      <color theme="1"/>
      <name val="Calibri"/>
      <scheme val="minor"/>
    </font>
    <font>
      <b/>
      <sz val="10"/>
      <name val="Calibri"/>
      <scheme val="minor"/>
    </font>
    <font>
      <b/>
      <sz val="10"/>
      <color theme="1"/>
      <name val="Calibri"/>
      <scheme val="minor"/>
    </font>
    <font>
      <b/>
      <u/>
      <sz val="12"/>
      <color theme="1"/>
      <name val="Calibri"/>
      <family val="2"/>
      <charset val="238"/>
      <scheme val="minor"/>
    </font>
    <font>
      <sz val="10"/>
      <color theme="6" tint="-0.499984740745262"/>
      <name val="Calibri"/>
      <family val="2"/>
      <charset val="238"/>
      <scheme val="minor"/>
    </font>
  </fonts>
  <fills count="11">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13">
    <border>
      <left/>
      <right/>
      <top/>
      <bottom/>
      <diagonal/>
    </border>
    <border>
      <left/>
      <right/>
      <top/>
      <bottom style="hair">
        <color theme="0"/>
      </bottom>
      <diagonal/>
    </border>
    <border>
      <left/>
      <right/>
      <top style="hair">
        <color theme="0"/>
      </top>
      <bottom style="hair">
        <color theme="0"/>
      </bottom>
      <diagonal/>
    </border>
    <border>
      <left/>
      <right/>
      <top style="hair">
        <color theme="0"/>
      </top>
      <bottom/>
      <diagonal/>
    </border>
    <border>
      <left/>
      <right/>
      <top style="hair">
        <color theme="0"/>
      </top>
      <bottom style="thin">
        <color auto="1"/>
      </bottom>
      <diagonal/>
    </border>
    <border>
      <left/>
      <right/>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6795556505021"/>
      </right>
      <top/>
      <bottom style="thin">
        <color theme="0" tint="-0.14996795556505021"/>
      </bottom>
      <diagonal/>
    </border>
    <border>
      <left style="thin">
        <color theme="0" tint="-0.14996795556505021"/>
      </left>
      <right style="thin">
        <color theme="0" tint="-0.14993743705557422"/>
      </right>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ck">
        <color theme="0"/>
      </left>
      <right/>
      <top/>
      <bottom/>
      <diagonal/>
    </border>
  </borders>
  <cellStyleXfs count="2">
    <xf numFmtId="0" fontId="0" fillId="0" borderId="0"/>
    <xf numFmtId="0" fontId="10" fillId="0" borderId="0" applyNumberFormat="0" applyFill="0" applyBorder="0" applyAlignment="0" applyProtection="0"/>
  </cellStyleXfs>
  <cellXfs count="72">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top"/>
    </xf>
    <xf numFmtId="0" fontId="2" fillId="0" borderId="0" xfId="0" applyFont="1" applyAlignment="1">
      <alignment horizontal="left" vertical="top"/>
    </xf>
    <xf numFmtId="0" fontId="2" fillId="0" borderId="0" xfId="0" applyFont="1" applyAlignment="1">
      <alignment vertical="top"/>
    </xf>
    <xf numFmtId="0" fontId="4" fillId="0" borderId="0" xfId="0" applyFont="1" applyAlignment="1">
      <alignment horizontal="right"/>
    </xf>
    <xf numFmtId="0" fontId="2" fillId="3" borderId="0" xfId="0" applyFont="1" applyFill="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2" xfId="0" applyNumberFormat="1" applyFont="1" applyFill="1" applyBorder="1" applyAlignment="1">
      <alignment horizontal="center"/>
    </xf>
    <xf numFmtId="0" fontId="3" fillId="3" borderId="4" xfId="0" applyNumberFormat="1" applyFont="1" applyFill="1" applyBorder="1" applyAlignment="1">
      <alignment horizontal="center"/>
    </xf>
    <xf numFmtId="0" fontId="6" fillId="5" borderId="5" xfId="0" applyFont="1" applyFill="1" applyBorder="1" applyAlignment="1" applyProtection="1">
      <alignment horizontal="left" vertical="top"/>
      <protection locked="0"/>
    </xf>
    <xf numFmtId="0" fontId="2" fillId="7" borderId="0" xfId="0" applyFont="1" applyFill="1" applyAlignment="1">
      <alignment horizontal="center"/>
    </xf>
    <xf numFmtId="0" fontId="3" fillId="6" borderId="0" xfId="0" applyFont="1" applyFill="1" applyAlignment="1" applyProtection="1">
      <alignment horizontal="center"/>
      <protection locked="0"/>
    </xf>
    <xf numFmtId="0" fontId="3" fillId="6" borderId="0" xfId="0" applyFont="1" applyFill="1" applyProtection="1">
      <protection locked="0"/>
    </xf>
    <xf numFmtId="0" fontId="2" fillId="7" borderId="0" xfId="0" applyFont="1" applyFill="1"/>
    <xf numFmtId="0" fontId="2" fillId="0" borderId="0" xfId="0" applyFont="1" applyAlignment="1">
      <alignment horizontal="left" vertical="top" indent="1"/>
    </xf>
    <xf numFmtId="0" fontId="2" fillId="0" borderId="0" xfId="0" applyFont="1" applyAlignment="1">
      <alignment horizontal="center" vertical="top"/>
    </xf>
    <xf numFmtId="0" fontId="12" fillId="0" borderId="0" xfId="0" applyFont="1" applyAlignment="1">
      <alignment vertical="top"/>
    </xf>
    <xf numFmtId="0" fontId="3" fillId="0" borderId="0" xfId="0" applyFont="1" applyAlignment="1">
      <alignment horizontal="center" vertical="top"/>
    </xf>
    <xf numFmtId="0" fontId="2" fillId="7" borderId="0" xfId="0" applyFont="1" applyFill="1" applyAlignment="1">
      <alignment horizontal="center" vertical="top"/>
    </xf>
    <xf numFmtId="0" fontId="6" fillId="4" borderId="0" xfId="0" applyFont="1" applyFill="1" applyBorder="1" applyAlignment="1" applyProtection="1">
      <alignment horizontal="center" vertical="top"/>
      <protection locked="0"/>
    </xf>
    <xf numFmtId="0" fontId="8" fillId="4" borderId="0" xfId="0" applyFont="1" applyFill="1" applyBorder="1" applyAlignment="1" applyProtection="1">
      <alignment horizontal="center" vertical="top"/>
      <protection locked="0"/>
    </xf>
    <xf numFmtId="0" fontId="13" fillId="0" borderId="0" xfId="0" applyFont="1" applyAlignment="1">
      <alignment horizontal="center" vertical="top"/>
    </xf>
    <xf numFmtId="164" fontId="2" fillId="0" borderId="0" xfId="0" applyNumberFormat="1" applyFont="1" applyAlignment="1">
      <alignment horizontal="left" vertical="top"/>
    </xf>
    <xf numFmtId="14" fontId="6" fillId="5" borderId="5" xfId="0" applyNumberFormat="1" applyFont="1" applyFill="1" applyBorder="1" applyAlignment="1" applyProtection="1">
      <alignment horizontal="left" vertical="top"/>
      <protection locked="0"/>
    </xf>
    <xf numFmtId="0" fontId="13" fillId="0" borderId="0" xfId="0" applyFont="1" applyAlignment="1">
      <alignment horizontal="left" vertical="top"/>
    </xf>
    <xf numFmtId="0" fontId="2" fillId="0" borderId="0" xfId="0" applyFont="1" applyFill="1" applyAlignment="1">
      <alignment vertical="top"/>
    </xf>
    <xf numFmtId="0" fontId="10" fillId="8" borderId="0" xfId="1" applyFill="1" applyAlignment="1">
      <alignment horizontal="center" vertical="top"/>
    </xf>
    <xf numFmtId="0" fontId="9" fillId="8" borderId="0" xfId="0" applyFont="1" applyFill="1" applyBorder="1" applyAlignment="1">
      <alignment horizontal="center" vertical="top"/>
    </xf>
    <xf numFmtId="0" fontId="2" fillId="8" borderId="0" xfId="0" applyFont="1" applyFill="1" applyBorder="1" applyAlignment="1">
      <alignment horizontal="center" vertical="top"/>
    </xf>
    <xf numFmtId="0" fontId="2" fillId="0" borderId="0" xfId="0" applyFont="1" applyFill="1" applyBorder="1" applyAlignment="1">
      <alignment horizontal="center" vertical="top"/>
    </xf>
    <xf numFmtId="0" fontId="10" fillId="8" borderId="0" xfId="1" applyFill="1" applyBorder="1" applyAlignment="1">
      <alignment horizontal="center" vertical="top"/>
    </xf>
    <xf numFmtId="0" fontId="2" fillId="6" borderId="0" xfId="0" applyFont="1" applyFill="1" applyBorder="1" applyAlignment="1">
      <alignment horizontal="justify" vertical="top" wrapText="1"/>
    </xf>
    <xf numFmtId="0" fontId="2" fillId="0" borderId="0" xfId="0" applyFont="1" applyFill="1" applyBorder="1" applyAlignment="1">
      <alignment horizontal="justify" vertical="top" wrapText="1"/>
    </xf>
    <xf numFmtId="0" fontId="2" fillId="3" borderId="0" xfId="0" applyFont="1" applyFill="1" applyAlignment="1">
      <alignment horizontal="left"/>
    </xf>
    <xf numFmtId="165" fontId="8" fillId="7" borderId="0" xfId="0" applyNumberFormat="1" applyFont="1" applyFill="1" applyAlignment="1">
      <alignment horizontal="center"/>
    </xf>
    <xf numFmtId="0" fontId="8" fillId="0" borderId="0" xfId="0" applyFont="1" applyAlignment="1">
      <alignment horizontal="center"/>
    </xf>
    <xf numFmtId="166" fontId="2" fillId="7" borderId="0" xfId="0" applyNumberFormat="1" applyFont="1" applyFill="1" applyAlignment="1">
      <alignment horizontal="center"/>
    </xf>
    <xf numFmtId="0" fontId="2" fillId="6" borderId="0" xfId="0" applyFont="1" applyFill="1" applyAlignment="1" applyProtection="1">
      <alignment horizontal="center"/>
      <protection locked="0"/>
    </xf>
    <xf numFmtId="0" fontId="2" fillId="7" borderId="0" xfId="0" applyFont="1" applyFill="1" applyAlignment="1">
      <alignment horizontal="left"/>
    </xf>
    <xf numFmtId="0" fontId="2" fillId="6" borderId="6" xfId="0" applyFont="1" applyFill="1" applyBorder="1" applyAlignment="1" applyProtection="1">
      <alignment horizontal="center"/>
      <protection locked="0"/>
    </xf>
    <xf numFmtId="0" fontId="2" fillId="6" borderId="7" xfId="0" applyFont="1" applyFill="1" applyBorder="1" applyAlignment="1" applyProtection="1">
      <alignment horizontal="center"/>
      <protection locked="0"/>
    </xf>
    <xf numFmtId="0" fontId="2" fillId="6" borderId="8" xfId="0" applyFont="1" applyFill="1" applyBorder="1" applyAlignment="1" applyProtection="1">
      <alignment horizontal="center"/>
      <protection locked="0"/>
    </xf>
    <xf numFmtId="0" fontId="2" fillId="6" borderId="9" xfId="0" applyFont="1" applyFill="1" applyBorder="1" applyAlignment="1" applyProtection="1">
      <alignment horizontal="center"/>
      <protection locked="0"/>
    </xf>
    <xf numFmtId="0" fontId="2" fillId="6" borderId="10" xfId="0" applyFont="1" applyFill="1" applyBorder="1" applyAlignment="1" applyProtection="1">
      <alignment horizontal="center"/>
      <protection locked="0"/>
    </xf>
    <xf numFmtId="0" fontId="2" fillId="6" borderId="11" xfId="0" applyFont="1" applyFill="1" applyBorder="1" applyAlignment="1" applyProtection="1">
      <alignment horizontal="center"/>
      <protection locked="0"/>
    </xf>
    <xf numFmtId="0" fontId="7" fillId="9" borderId="12" xfId="0" applyFont="1" applyFill="1" applyBorder="1" applyAlignment="1">
      <alignment horizontal="center"/>
    </xf>
    <xf numFmtId="0" fontId="7" fillId="10" borderId="12" xfId="0" applyFont="1" applyFill="1" applyBorder="1" applyAlignment="1">
      <alignment horizontal="center"/>
    </xf>
    <xf numFmtId="0" fontId="14" fillId="7" borderId="0" xfId="0" applyNumberFormat="1" applyFont="1" applyFill="1" applyAlignment="1">
      <alignment horizontal="center" vertical="top"/>
    </xf>
    <xf numFmtId="0" fontId="15" fillId="4" borderId="0" xfId="0" applyFont="1" applyFill="1" applyAlignment="1" applyProtection="1">
      <alignment horizontal="center" vertical="top"/>
      <protection locked="0"/>
    </xf>
    <xf numFmtId="0" fontId="16" fillId="4" borderId="0" xfId="0" applyFont="1" applyFill="1" applyAlignment="1" applyProtection="1">
      <alignment horizontal="center" vertical="top"/>
      <protection locked="0"/>
    </xf>
    <xf numFmtId="0" fontId="17" fillId="0" borderId="0" xfId="0" applyFont="1"/>
    <xf numFmtId="0" fontId="17" fillId="0" borderId="0" xfId="0" applyFont="1" applyAlignment="1">
      <alignment horizontal="right"/>
    </xf>
    <xf numFmtId="0" fontId="1" fillId="0" borderId="0" xfId="0" applyFont="1"/>
    <xf numFmtId="0" fontId="8" fillId="0" borderId="0" xfId="0" applyFont="1"/>
    <xf numFmtId="0" fontId="1" fillId="7" borderId="0" xfId="0" applyFont="1" applyFill="1" applyAlignment="1">
      <alignment horizontal="center"/>
    </xf>
    <xf numFmtId="0" fontId="4" fillId="0" borderId="0" xfId="0" applyFont="1" applyAlignment="1">
      <alignment horizontal="left"/>
    </xf>
    <xf numFmtId="0" fontId="2" fillId="0" borderId="0" xfId="0" applyFont="1" applyAlignment="1">
      <alignment horizontal="left"/>
    </xf>
    <xf numFmtId="0" fontId="12" fillId="0" borderId="0" xfId="0" applyFont="1" applyAlignment="1">
      <alignment horizontal="left" vertical="top"/>
    </xf>
    <xf numFmtId="0" fontId="1" fillId="0" borderId="0" xfId="0" applyFont="1" applyAlignment="1">
      <alignment horizontal="left"/>
    </xf>
    <xf numFmtId="0" fontId="8" fillId="0" borderId="0" xfId="0" applyFont="1" applyAlignment="1">
      <alignment horizontal="left"/>
    </xf>
    <xf numFmtId="0" fontId="18" fillId="7" borderId="0" xfId="0" applyFont="1" applyFill="1" applyAlignment="1" applyProtection="1">
      <alignment horizontal="left"/>
    </xf>
    <xf numFmtId="0" fontId="1" fillId="6" borderId="10" xfId="0" applyFont="1" applyFill="1" applyBorder="1" applyAlignment="1" applyProtection="1">
      <alignment horizontal="center"/>
      <protection locked="0"/>
    </xf>
    <xf numFmtId="0" fontId="1" fillId="6" borderId="8" xfId="0" applyFont="1" applyFill="1" applyBorder="1" applyAlignment="1" applyProtection="1">
      <alignment horizontal="center"/>
      <protection locked="0"/>
    </xf>
    <xf numFmtId="0" fontId="3" fillId="5" borderId="0" xfId="0" applyFont="1" applyFill="1" applyBorder="1" applyAlignment="1" applyProtection="1">
      <alignment horizontal="left" vertical="top"/>
      <protection locked="0"/>
    </xf>
    <xf numFmtId="0" fontId="3" fillId="5" borderId="5" xfId="0" applyFont="1" applyFill="1" applyBorder="1" applyAlignment="1" applyProtection="1">
      <alignment horizontal="left" vertical="top"/>
      <protection locked="0"/>
    </xf>
    <xf numFmtId="14" fontId="4" fillId="0" borderId="0" xfId="0" applyNumberFormat="1" applyFont="1" applyAlignment="1">
      <alignment horizontal="right"/>
    </xf>
  </cellXfs>
  <cellStyles count="2">
    <cellStyle name="Hypertextový odkaz" xfId="1" builtinId="8" customBuiltin="1"/>
    <cellStyle name="normální" xfId="0" builtinId="0"/>
  </cellStyles>
  <dxfs count="240">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rgb="FF000000"/>
        <name val="Calibri"/>
        <scheme val="none"/>
      </font>
      <fill>
        <patternFill patternType="solid">
          <fgColor rgb="FF000000"/>
          <bgColor rgb="FFFFFFFF"/>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numFmt numFmtId="0" formatCode="General"/>
      <fill>
        <patternFill patternType="solid">
          <fgColor indexed="64"/>
          <bgColor theme="0" tint="-0.249977111117893"/>
        </patternFill>
      </fill>
      <alignment horizontal="center" vertical="bottom" textRotation="0" wrapText="0" indent="0" relativeIndent="255" justifyLastLine="0" shrinkToFit="0" readingOrder="0"/>
      <border diagonalUp="0" diagonalDown="0">
        <left style="thick">
          <color theme="0"/>
        </left>
        <right/>
        <top/>
        <bottom/>
        <vertical/>
        <horizontal/>
      </border>
    </dxf>
    <dxf>
      <font>
        <b/>
        <i val="0"/>
        <strike val="0"/>
        <condense val="0"/>
        <extend val="0"/>
        <outline val="0"/>
        <shadow val="0"/>
        <u val="none"/>
        <vertAlign val="baseline"/>
        <sz val="10"/>
        <color theme="1"/>
        <name val="Calibri"/>
        <scheme val="minor"/>
      </font>
      <numFmt numFmtId="165" formatCode="[h]:mm:ss;@"/>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3743705557422"/>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border diagonalUp="0" diagonalDown="0">
        <left style="thin">
          <color theme="0" tint="-0.14993743705557422"/>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166" formatCode="0&quot;.&quot;"/>
      <fill>
        <patternFill patternType="solid">
          <fgColor indexed="64"/>
          <bgColor theme="0" tint="-4.9989318521683403E-2"/>
        </patternFill>
      </fill>
      <alignment horizontal="center" vertical="bottom" textRotation="0" wrapText="0" indent="0" relativeIndent="255"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patternFill>
      </fill>
    </dxf>
    <dxf>
      <font>
        <b val="0"/>
        <i val="0"/>
        <strike val="0"/>
        <condense val="0"/>
        <extend val="0"/>
        <outline val="0"/>
        <shadow val="0"/>
        <u val="none"/>
        <vertAlign val="baseline"/>
        <sz val="10"/>
        <color theme="1"/>
        <name val="Calibri"/>
        <scheme val="minor"/>
      </font>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color theme="6" tint="-0.499984740745262"/>
      </font>
      <fill>
        <patternFill>
          <bgColor theme="6" tint="0.79998168889431442"/>
        </patternFill>
      </fill>
    </dxf>
    <dxf>
      <font>
        <b/>
        <i val="0"/>
        <color theme="0"/>
      </font>
      <fill>
        <patternFill>
          <bgColor rgb="FFC00000"/>
        </patternFill>
      </fill>
    </dxf>
    <dxf>
      <font>
        <b/>
        <i val="0"/>
        <color theme="0"/>
      </font>
      <fill>
        <patternFill>
          <bgColor rgb="FFC00000"/>
        </patternFill>
      </fill>
    </dxf>
    <dxf>
      <font>
        <color auto="1"/>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tint="-4.9989318521683403E-2"/>
        </patternFill>
      </fill>
    </dxf>
    <dxf>
      <font>
        <b val="0"/>
        <i val="0"/>
        <strike val="0"/>
        <condense val="0"/>
        <extend val="0"/>
        <outline val="0"/>
        <shadow val="0"/>
        <u val="none"/>
        <vertAlign val="baseline"/>
        <sz val="10"/>
        <color theme="0"/>
        <name val="Calibri"/>
        <scheme val="minor"/>
      </font>
      <numFmt numFmtId="0" formatCode="General"/>
      <fill>
        <patternFill patternType="solid">
          <fgColor indexed="64"/>
          <bgColor rgb="FFC00000"/>
        </patternFill>
      </fill>
      <alignment horizontal="center" vertical="bottom" textRotation="0" wrapText="0" indent="0" relativeIndent="255" justifyLastLine="0" shrinkToFit="0" readingOrder="0"/>
      <border diagonalUp="0" diagonalDown="0">
        <left/>
        <right/>
        <top style="hair">
          <color theme="0"/>
        </top>
        <bottom style="hair">
          <color theme="0"/>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horizontal="center" vertical="bottom" textRotation="0" wrapText="0" indent="0" relativeIndent="255" justifyLastLine="0" shrinkToFit="0" readingOrder="0"/>
      <border diagonalUp="0" diagonalDown="0">
        <left/>
        <right/>
        <top style="hair">
          <color theme="0"/>
        </top>
        <bottom style="hair">
          <color theme="0"/>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bottom" textRotation="0" wrapText="0" indent="0" relativeIndent="255" justifyLastLine="0" shrinkToFit="0" readingOrder="0"/>
      <protection locked="0" hidden="0"/>
    </dxf>
    <dxf>
      <font>
        <b val="0"/>
        <i val="0"/>
        <strike val="0"/>
        <condense val="0"/>
        <extend val="0"/>
        <outline val="0"/>
        <shadow val="0"/>
        <u val="none"/>
        <vertAlign val="baseline"/>
        <sz val="10"/>
        <color theme="6" tint="-0.499984740745262"/>
        <name val="Calibri"/>
        <scheme val="minor"/>
      </font>
      <numFmt numFmtId="0" formatCode="General"/>
      <fill>
        <patternFill patternType="solid">
          <fgColor indexed="64"/>
          <bgColor theme="0" tint="-4.9989318521683403E-2"/>
        </patternFill>
      </fill>
      <alignment horizontal="left" vertical="bottom" textRotation="0" wrapText="0" indent="0" relativeIndent="255" justifyLastLine="0" shrinkToFit="0" readingOrder="0"/>
      <protection locked="1" hidden="0"/>
    </dxf>
    <dxf>
      <font>
        <b val="0"/>
        <i val="0"/>
        <strike val="0"/>
        <condense val="0"/>
        <extend val="0"/>
        <outline val="0"/>
        <shadow val="0"/>
        <u val="none"/>
        <vertAlign val="baseline"/>
        <sz val="10"/>
        <color theme="6" tint="-0.499984740745262"/>
        <name val="Calibri"/>
        <scheme val="minor"/>
      </font>
    </dxf>
    <dxf>
      <font>
        <b val="0"/>
        <i val="0"/>
        <strike val="0"/>
        <condense val="0"/>
        <extend val="0"/>
        <outline val="0"/>
        <shadow val="0"/>
        <u val="none"/>
        <vertAlign val="baseline"/>
        <sz val="10"/>
        <color theme="1"/>
        <name val="Calibri"/>
        <scheme val="minor"/>
      </font>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patternFill>
      </fill>
    </dxf>
    <dxf>
      <font>
        <color theme="0"/>
      </font>
      <fill>
        <patternFill>
          <bgColor theme="0" tint="-0.24994659260841701"/>
        </patternFill>
      </fill>
    </dxf>
    <dxf>
      <font>
        <b/>
        <i val="0"/>
        <strike val="0"/>
        <condense val="0"/>
        <extend val="0"/>
        <outline val="0"/>
        <shadow val="0"/>
        <u val="none"/>
        <vertAlign val="baseline"/>
        <sz val="10"/>
        <color theme="1"/>
        <name val="Calibri"/>
        <scheme val="minor"/>
      </font>
      <fill>
        <patternFill patternType="solid">
          <fgColor indexed="64"/>
          <bgColor theme="6" tint="0.79998168889431442"/>
        </patternFill>
      </fill>
      <alignment horizontal="center" vertical="top" textRotation="0" wrapText="0" indent="0" relativeIndent="255"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6" tint="0.79998168889431442"/>
        </patternFill>
      </fill>
      <alignment horizontal="center" vertical="top" textRotation="0" wrapText="0" indent="0" relativeIndent="255" justifyLastLine="0" shrinkToFit="0" readingOrder="0"/>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top" textRotation="0" wrapText="0" indent="0" relativeIndent="255"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4.9989318521683403E-2"/>
        </patternFill>
      </fill>
      <alignment horizontal="center" vertical="top" textRotation="0" wrapText="0" indent="0" relativeIndent="255" justifyLastLine="0" shrinkToFit="0" readingOrder="0"/>
    </dxf>
    <dxf>
      <font>
        <b val="0"/>
        <i val="0"/>
        <strike val="0"/>
        <condense val="0"/>
        <extend val="0"/>
        <outline val="0"/>
        <shadow val="0"/>
        <u val="none"/>
        <vertAlign val="baseline"/>
        <sz val="10"/>
        <color theme="1"/>
        <name val="Calibri"/>
        <scheme val="minor"/>
      </font>
      <alignment vertical="top" textRotation="0" wrapText="0" justifyLastLine="0" shrinkToFit="0" readingOrder="0"/>
    </dxf>
    <dxf>
      <font>
        <b val="0"/>
        <i val="0"/>
        <strike val="0"/>
        <condense val="0"/>
        <extend val="0"/>
        <outline val="0"/>
        <shadow val="0"/>
        <u val="none"/>
        <vertAlign val="baseline"/>
        <sz val="10"/>
        <color theme="1"/>
        <name val="Calibri"/>
        <scheme val="minor"/>
      </font>
      <alignment vertical="top" textRotation="0" wrapText="0" justifyLastLine="0" shrinkToFit="0" readingOrder="0"/>
    </dxf>
    <dxf>
      <font>
        <color rgb="FFC0000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color rgb="FFC0000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thin">
          <color theme="1"/>
        </top>
      </border>
    </dxf>
    <dxf>
      <font>
        <b/>
        <color theme="1"/>
      </font>
      <border>
        <bottom style="thin">
          <color theme="1"/>
        </bottom>
      </border>
    </dxf>
    <dxf>
      <font>
        <color theme="1"/>
      </font>
      <border>
        <top style="thin">
          <color theme="1"/>
        </top>
        <bottom style="thin">
          <color theme="1"/>
        </bottom>
        <horizontal style="thin">
          <color rgb="FFDFE3E8"/>
        </horizontal>
      </border>
    </dxf>
  </dxfs>
  <tableStyles count="1" defaultTableStyle="TableStyleMedium2" defaultPivotStyle="PivotStyleLight16">
    <tableStyle name="Grey" pivot="0" count="7">
      <tableStyleElement type="wholeTable" dxfId="239"/>
      <tableStyleElement type="headerRow" dxfId="238"/>
      <tableStyleElement type="totalRow" dxfId="237"/>
      <tableStyleElement type="firstColumn" dxfId="236"/>
      <tableStyleElement type="lastColumn" dxfId="235"/>
      <tableStyleElement type="firstRowStripe" dxfId="234"/>
      <tableStyleElement type="firstColumnStripe" dxfId="233"/>
    </tableStyle>
  </tableStyles>
  <colors>
    <mruColors>
      <color rgb="FFF6E7E6"/>
      <color rgb="FFDFE3E8"/>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1" name="Tabulka1" displayName="Tabulka1" ref="B17:E113" totalsRowShown="0" headerRowDxfId="228" dataDxfId="227">
  <autoFilter ref="B17:E113"/>
  <tableColumns count="4">
    <tableColumn id="2" name="ročník" dataDxfId="226">
      <calculatedColumnFormula>IF(ISBLANK('1. Index'!$C$13),"-",IF(B17="ročník",YEAR('1. Index'!$C$13)-2,B17-1))</calculatedColumnFormula>
    </tableColumn>
    <tableColumn id="3" name="věk" dataDxfId="225">
      <calculatedColumnFormula>IF(Tabulka1[[#This Row],[ročník]]="-","-",YEAR(TODAY())-B18)</calculatedColumnFormula>
    </tableColumn>
    <tableColumn id="4" name="M kategorie" dataDxfId="224"/>
    <tableColumn id="5" name="Z kategorie" dataDxfId="223"/>
  </tableColumns>
  <tableStyleInfo name="Grey" showFirstColumn="0" showLastColumn="0" showRowStripes="0" showColumnStripes="0"/>
</table>
</file>

<file path=xl/tables/table10.xml><?xml version="1.0" encoding="utf-8"?>
<table xmlns="http://schemas.openxmlformats.org/spreadsheetml/2006/main" id="12" name="Tabulka4491113" displayName="Tabulka4491113" ref="B35:L60" totalsRowShown="0" headerRowDxfId="81">
  <tableColumns count="11">
    <tableColumn id="1" name="pořadí" dataDxfId="80"/>
    <tableColumn id="2" name="start. č." dataDxfId="79"/>
    <tableColumn id="3" name="příjmení a jméno" dataDxfId="78">
      <calculatedColumnFormula>IF(ISBLANK(Tabulka4491113[[#This Row],[start. č.]]),"-",VLOOKUP(CONCATENATE($F$2,"-",Tabulka4491113[[#This Row],[m/ž]],"-",Tabulka4491113[[#This Row],[start. č.]]),'3. REGISTRACE'!B:F,3,0))</calculatedColumnFormula>
    </tableColumn>
    <tableColumn id="4" name="ročník" dataDxfId="77">
      <calculatedColumnFormula>IF(ISBLANK(Tabulka4491113[[#This Row],[start. č.]]),"-",VLOOKUP(CONCATENATE($F$2,"-",Tabulka4491113[[#This Row],[m/ž]],"-",Tabulka4491113[[#This Row],[start. č.]]),'3. REGISTRACE'!B:F,4,0))</calculatedColumnFormula>
    </tableColumn>
    <tableColumn id="5" name="klub" dataDxfId="76">
      <calculatedColumnFormula>IF(ISBLANK(Tabulka4491113[[#This Row],[start. č.]]),"-",VLOOKUP(CONCATENATE($F$2,"-",Tabulka4491113[[#This Row],[m/ž]],"-",Tabulka4491113[[#This Row],[start. č.]]),'3. REGISTRACE'!B:F,5,0))</calculatedColumnFormula>
    </tableColumn>
    <tableColumn id="6" name="m/ž" dataDxfId="75">
      <calculatedColumnFormula>"Z"</calculatedColumnFormula>
    </tableColumn>
    <tableColumn id="7" name="hod" dataDxfId="74"/>
    <tableColumn id="8" name="min" dataDxfId="73"/>
    <tableColumn id="9" name="sek" dataDxfId="72"/>
    <tableColumn id="10" name="čas" dataDxfId="71">
      <calculatedColumnFormula>TIME(Tabulka4491113[[#This Row],[hod]],Tabulka4491113[[#This Row],[min]],Tabulka4491113[[#This Row],[sek]])</calculatedColumnFormula>
    </tableColumn>
    <tableColumn id="13" name="check čas" dataDxfId="70">
      <calculatedColumnFormula>IF(AND(ISBLANK(H36),ISBLANK(I36),ISBLANK(J36)),"-",IF(K36&gt;=MAX(K$36:K36),"ok","chyba!!!"))</calculatedColumnFormula>
    </tableColumn>
  </tableColumns>
  <tableStyleInfo name="Grey" showFirstColumn="0" showLastColumn="0" showRowStripes="0" showColumnStripes="0"/>
</table>
</file>

<file path=xl/tables/table11.xml><?xml version="1.0" encoding="utf-8"?>
<table xmlns="http://schemas.openxmlformats.org/spreadsheetml/2006/main" id="13" name="Tabulka48101214" displayName="Tabulka48101214" ref="B5:L30" totalsRowShown="0" headerRowDxfId="59" dataDxfId="58">
  <tableColumns count="11">
    <tableColumn id="1" name="pořadí" dataDxfId="57"/>
    <tableColumn id="2" name="start. č." dataDxfId="56"/>
    <tableColumn id="3" name="příjmení a jméno" dataDxfId="55">
      <calculatedColumnFormula>IF(ISBLANK(Tabulka48101214[[#This Row],[start. č.]]),"-",VLOOKUP(CONCATENATE($F$2,"-",Tabulka48101214[[#This Row],[m/ž]],"-",Tabulka48101214[[#This Row],[start. č.]]),'3. REGISTRACE'!B:F,3,0))</calculatedColumnFormula>
    </tableColumn>
    <tableColumn id="4" name="ročník" dataDxfId="54">
      <calculatedColumnFormula>IF(ISBLANK(Tabulka48101214[[#This Row],[start. č.]]),"-",VLOOKUP(CONCATENATE($F$2,"-",Tabulka48101214[[#This Row],[m/ž]],"-",Tabulka48101214[[#This Row],[start. č.]]),'3. REGISTRACE'!B:F,4,0))</calculatedColumnFormula>
    </tableColumn>
    <tableColumn id="5" name="klub" dataDxfId="53">
      <calculatedColumnFormula>IF(ISBLANK(Tabulka48101214[[#This Row],[start. č.]]),"-",VLOOKUP(CONCATENATE($F$2,"-",Tabulka48101214[[#This Row],[m/ž]],"-",Tabulka48101214[[#This Row],[start. č.]]),'3. REGISTRACE'!B:F,5,0))</calculatedColumnFormula>
    </tableColumn>
    <tableColumn id="6" name="m/ž" dataDxfId="52">
      <calculatedColumnFormula>"M"</calculatedColumnFormula>
    </tableColumn>
    <tableColumn id="7" name="hod" dataDxfId="51"/>
    <tableColumn id="8" name="min" dataDxfId="50"/>
    <tableColumn id="9" name="sek" dataDxfId="49"/>
    <tableColumn id="10" name="čas" dataDxfId="48">
      <calculatedColumnFormula>TIME(Tabulka48101214[[#This Row],[hod]],Tabulka48101214[[#This Row],[min]],Tabulka48101214[[#This Row],[sek]])</calculatedColumnFormula>
    </tableColumn>
    <tableColumn id="13" name="check čas" dataDxfId="47">
      <calculatedColumnFormula>IF(AND(ISBLANK(H6),ISBLANK(I6),ISBLANK(J6)),"-",IF(K6&gt;=MAX(K$6:K6),"ok","chyba!!!"))</calculatedColumnFormula>
    </tableColumn>
  </tableColumns>
  <tableStyleInfo name="Grey" showFirstColumn="0" showLastColumn="0" showRowStripes="0" showColumnStripes="0"/>
</table>
</file>

<file path=xl/tables/table12.xml><?xml version="1.0" encoding="utf-8"?>
<table xmlns="http://schemas.openxmlformats.org/spreadsheetml/2006/main" id="14" name="Tabulka449111315" displayName="Tabulka449111315" ref="B35:L60" totalsRowShown="0" headerRowDxfId="46">
  <tableColumns count="11">
    <tableColumn id="1" name="pořadí" dataDxfId="45"/>
    <tableColumn id="2" name="start. č." dataDxfId="44"/>
    <tableColumn id="3" name="příjmení a jméno" dataDxfId="43">
      <calculatedColumnFormula>IF(ISBLANK(Tabulka449111315[[#This Row],[start. č.]]),"-",VLOOKUP(CONCATENATE($F$2,"-",Tabulka449111315[[#This Row],[m/ž]],"-",Tabulka449111315[[#This Row],[start. č.]]),'3. REGISTRACE'!B:F,3,0))</calculatedColumnFormula>
    </tableColumn>
    <tableColumn id="4" name="ročník" dataDxfId="42">
      <calculatedColumnFormula>IF(ISBLANK(Tabulka449111315[[#This Row],[start. č.]]),"-",VLOOKUP(CONCATENATE($F$2,"-",Tabulka449111315[[#This Row],[m/ž]],"-",Tabulka449111315[[#This Row],[start. č.]]),'3. REGISTRACE'!B:F,4,0))</calculatedColumnFormula>
    </tableColumn>
    <tableColumn id="5" name="klub" dataDxfId="41">
      <calculatedColumnFormula>IF(ISBLANK(Tabulka449111315[[#This Row],[start. č.]]),"-",VLOOKUP(CONCATENATE($F$2,"-",Tabulka449111315[[#This Row],[m/ž]],"-",Tabulka449111315[[#This Row],[start. č.]]),'3. REGISTRACE'!B:F,5,0))</calculatedColumnFormula>
    </tableColumn>
    <tableColumn id="6" name="m/ž" dataDxfId="40">
      <calculatedColumnFormula>"Z"</calculatedColumnFormula>
    </tableColumn>
    <tableColumn id="7" name="hod" dataDxfId="39"/>
    <tableColumn id="8" name="min" dataDxfId="38"/>
    <tableColumn id="9" name="sek" dataDxfId="37"/>
    <tableColumn id="10" name="čas" dataDxfId="36">
      <calculatedColumnFormula>TIME(Tabulka449111315[[#This Row],[hod]],Tabulka449111315[[#This Row],[min]],Tabulka449111315[[#This Row],[sek]])</calculatedColumnFormula>
    </tableColumn>
    <tableColumn id="13" name="check čas" dataDxfId="35">
      <calculatedColumnFormula>IF(AND(ISBLANK(H36),ISBLANK(I36),ISBLANK(J36)),"-",IF(K36&gt;=MAX(K$36:K36),"ok","chyba!!!"))</calculatedColumnFormula>
    </tableColumn>
  </tableColumns>
  <tableStyleInfo name="Grey" showFirstColumn="0" showLastColumn="0" showRowStripes="0" showColumnStripes="0"/>
</table>
</file>

<file path=xl/tables/table13.xml><?xml version="1.0" encoding="utf-8"?>
<table xmlns="http://schemas.openxmlformats.org/spreadsheetml/2006/main" id="15" name="Tabulka4810121416" displayName="Tabulka4810121416" ref="B5:L30" totalsRowShown="0" headerRowDxfId="24" dataDxfId="23">
  <tableColumns count="11">
    <tableColumn id="1" name="pořadí" dataDxfId="22"/>
    <tableColumn id="2" name="start. č." dataDxfId="21"/>
    <tableColumn id="3" name="příjmení a jméno" dataDxfId="20">
      <calculatedColumnFormula>IF(ISBLANK(Tabulka4810121416[[#This Row],[start. č.]]),"-",VLOOKUP(CONCATENATE($F$2,"-",Tabulka4810121416[[#This Row],[m/ž]],"-",Tabulka4810121416[[#This Row],[start. č.]]),'3. REGISTRACE'!B:F,3,0))</calculatedColumnFormula>
    </tableColumn>
    <tableColumn id="4" name="ročník" dataDxfId="19">
      <calculatedColumnFormula>IF(ISBLANK(Tabulka4810121416[[#This Row],[start. č.]]),"-",VLOOKUP(CONCATENATE($F$2,"-",Tabulka4810121416[[#This Row],[m/ž]],"-",Tabulka4810121416[[#This Row],[start. č.]]),'3. REGISTRACE'!B:F,4,0))</calculatedColumnFormula>
    </tableColumn>
    <tableColumn id="5" name="klub" dataDxfId="18">
      <calculatedColumnFormula>IF(ISBLANK(Tabulka4810121416[[#This Row],[start. č.]]),"-",VLOOKUP(CONCATENATE($F$2,"-",Tabulka4810121416[[#This Row],[m/ž]],"-",Tabulka4810121416[[#This Row],[start. č.]]),'3. REGISTRACE'!B:F,5,0))</calculatedColumnFormula>
    </tableColumn>
    <tableColumn id="6" name="m/ž" dataDxfId="17">
      <calculatedColumnFormula>"M"</calculatedColumnFormula>
    </tableColumn>
    <tableColumn id="7" name="hod" dataDxfId="16"/>
    <tableColumn id="8" name="min" dataDxfId="15"/>
    <tableColumn id="9" name="sek" dataDxfId="14"/>
    <tableColumn id="10" name="čas" dataDxfId="13">
      <calculatedColumnFormula>TIME(Tabulka4810121416[[#This Row],[hod]],Tabulka4810121416[[#This Row],[min]],Tabulka4810121416[[#This Row],[sek]])</calculatedColumnFormula>
    </tableColumn>
    <tableColumn id="13" name="check čas" dataDxfId="12">
      <calculatedColumnFormula>IF(AND(ISBLANK(H6),ISBLANK(I6),ISBLANK(J6)),"-",IF(K6&gt;=MAX(K$6:K6),"ok","chyba!!!"))</calculatedColumnFormula>
    </tableColumn>
  </tableColumns>
  <tableStyleInfo name="Grey" showFirstColumn="0" showLastColumn="0" showRowStripes="0" showColumnStripes="0"/>
</table>
</file>

<file path=xl/tables/table14.xml><?xml version="1.0" encoding="utf-8"?>
<table xmlns="http://schemas.openxmlformats.org/spreadsheetml/2006/main" id="16" name="Tabulka44911131517" displayName="Tabulka44911131517" ref="B35:L60" totalsRowShown="0" headerRowDxfId="11">
  <tableColumns count="11">
    <tableColumn id="1" name="pořadí" dataDxfId="10"/>
    <tableColumn id="2" name="start. č." dataDxfId="9"/>
    <tableColumn id="3" name="příjmení a jméno" dataDxfId="8">
      <calculatedColumnFormula>IF(ISBLANK(Tabulka44911131517[[#This Row],[start. č.]]),"-",VLOOKUP(CONCATENATE($F$2,"-",Tabulka44911131517[[#This Row],[m/ž]],"-",Tabulka44911131517[[#This Row],[start. č.]]),'3. REGISTRACE'!B:F,3,0))</calculatedColumnFormula>
    </tableColumn>
    <tableColumn id="4" name="ročník" dataDxfId="7">
      <calculatedColumnFormula>IF(ISBLANK(Tabulka44911131517[[#This Row],[start. č.]]),"-",VLOOKUP(CONCATENATE($F$2,"-",Tabulka44911131517[[#This Row],[m/ž]],"-",Tabulka44911131517[[#This Row],[start. č.]]),'3. REGISTRACE'!B:F,4,0))</calculatedColumnFormula>
    </tableColumn>
    <tableColumn id="5" name="klub" dataDxfId="6">
      <calculatedColumnFormula>IF(ISBLANK(Tabulka44911131517[[#This Row],[start. č.]]),"-",VLOOKUP(CONCATENATE($F$2,"-",Tabulka44911131517[[#This Row],[m/ž]],"-",Tabulka44911131517[[#This Row],[start. č.]]),'3. REGISTRACE'!B:F,5,0))</calculatedColumnFormula>
    </tableColumn>
    <tableColumn id="6" name="m/ž" dataDxfId="5">
      <calculatedColumnFormula>"Z"</calculatedColumnFormula>
    </tableColumn>
    <tableColumn id="7" name="hod" dataDxfId="4"/>
    <tableColumn id="8" name="min" dataDxfId="3"/>
    <tableColumn id="9" name="sek" dataDxfId="2"/>
    <tableColumn id="10" name="čas" dataDxfId="1">
      <calculatedColumnFormula>TIME(Tabulka44911131517[[#This Row],[hod]],Tabulka44911131517[[#This Row],[min]],Tabulka44911131517[[#This Row],[sek]])</calculatedColumnFormula>
    </tableColumn>
    <tableColumn id="13" name="check čas" dataDxfId="0">
      <calculatedColumnFormula>IF(AND(ISBLANK(H36),ISBLANK(I36),ISBLANK(J36)),"-",IF(K36&gt;=MAX(K$36:K36),"ok","chyba!!!"))</calculatedColumnFormula>
    </tableColumn>
  </tableColumns>
  <tableStyleInfo name="Grey" showFirstColumn="0" showLastColumn="0" showRowStripes="0" showColumnStripes="0"/>
</table>
</file>

<file path=xl/tables/table2.xml><?xml version="1.0" encoding="utf-8"?>
<table xmlns="http://schemas.openxmlformats.org/spreadsheetml/2006/main" id="2" name="Tabulka2" displayName="Tabulka2" ref="B9:I309" totalsRowShown="0" headerRowDxfId="219" dataDxfId="218">
  <tableColumns count="8">
    <tableColumn id="8" name="klíč" dataDxfId="217">
      <calculatedColumnFormula>CONCATENATE(Tabulka2[[#This Row],[kategorie]],"-",Tabulka2[[#This Row],[m/ž]],"-",Tabulka2[[#This Row],[start. č.]])</calculatedColumnFormula>
    </tableColumn>
    <tableColumn id="1" name="start. č." dataDxfId="216"/>
    <tableColumn id="2" name="příjmení jméno" dataDxfId="215"/>
    <tableColumn id="3" name="ročník" dataDxfId="214"/>
    <tableColumn id="4" name="klub" dataDxfId="213"/>
    <tableColumn id="5" name="m/ž" dataDxfId="212"/>
    <tableColumn id="6" name="kategorie" dataDxfId="211">
      <calculatedColumnFormula>IF(ISBLANK('1. Index'!$C$13),"-",IF(Tabulka2[[#This Row],[m/ž]]="M",VLOOKUP(Tabulka2[[#This Row],[ročník]],'2. Kategorie'!B:E,3,0),IF(Tabulka2[[#This Row],[m/ž]]="Z",VLOOKUP(Tabulka2[[#This Row],[ročník]],'2. Kategorie'!B:E,4,0),"?")))</calculatedColumnFormula>
    </tableColumn>
    <tableColumn id="7" name="kontrola duplicit" dataDxfId="210">
      <calculatedColumnFormula>IF(COUNTIFS(Tabulka2[[#This Row],[klíč]],[klíč])&gt;1,"duplicita!","ok")</calculatedColumnFormula>
    </tableColumn>
  </tableColumns>
  <tableStyleInfo name="Grey" showFirstColumn="0" showLastColumn="0" showRowStripes="0" showColumnStripes="0"/>
</table>
</file>

<file path=xl/tables/table3.xml><?xml version="1.0" encoding="utf-8"?>
<table xmlns="http://schemas.openxmlformats.org/spreadsheetml/2006/main" id="4" name="Tabulka4" displayName="Tabulka4" ref="B5:L30" totalsRowShown="0" headerRowDxfId="199" dataDxfId="198">
  <tableColumns count="11">
    <tableColumn id="1" name="pořadí" dataDxfId="197"/>
    <tableColumn id="2" name="start. č." dataDxfId="196"/>
    <tableColumn id="3" name="příjmení a jméno" dataDxfId="195">
      <calculatedColumnFormula>IF(ISBLANK(Tabulka4[[#This Row],[start. č.]]),"-",VLOOKUP(CONCATENATE($F$2,"-",Tabulka4[[#This Row],[m/ž]],"-",Tabulka4[[#This Row],[start. č.]]),'3. REGISTRACE'!B:F,3,0))</calculatedColumnFormula>
    </tableColumn>
    <tableColumn id="4" name="ročník" dataDxfId="194">
      <calculatedColumnFormula>IF(ISBLANK(Tabulka4[[#This Row],[start. č.]]),"-",VLOOKUP(CONCATENATE($F$2,"-",Tabulka4[[#This Row],[m/ž]],"-",Tabulka4[[#This Row],[start. č.]]),'3. REGISTRACE'!B:F,4,0))</calculatedColumnFormula>
    </tableColumn>
    <tableColumn id="5" name="klub" dataDxfId="193">
      <calculatedColumnFormula>IF(ISBLANK(Tabulka4[[#This Row],[start. č.]]),"-",VLOOKUP(CONCATENATE($F$2,"-",Tabulka4[[#This Row],[m/ž]],"-",Tabulka4[[#This Row],[start. č.]]),'3. REGISTRACE'!B:F,5,0))</calculatedColumnFormula>
    </tableColumn>
    <tableColumn id="6" name="m/ž" dataDxfId="192">
      <calculatedColumnFormula>"M"</calculatedColumnFormula>
    </tableColumn>
    <tableColumn id="7" name="hod" dataDxfId="191"/>
    <tableColumn id="8" name="min" dataDxfId="190"/>
    <tableColumn id="9" name="sek" dataDxfId="189"/>
    <tableColumn id="10" name="čas" dataDxfId="188">
      <calculatedColumnFormula>TIME(Tabulka4[[#This Row],[hod]],Tabulka4[[#This Row],[min]],Tabulka4[[#This Row],[sek]])</calculatedColumnFormula>
    </tableColumn>
    <tableColumn id="13" name="check čas" dataDxfId="187">
      <calculatedColumnFormula>IF(AND(ISBLANK(H6),ISBLANK(I6),ISBLANK(J6)),"-",IF(K6&gt;=MAX(K$6:K6),"ok","chyba!!!"))</calculatedColumnFormula>
    </tableColumn>
  </tableColumns>
  <tableStyleInfo name="Grey" showFirstColumn="0" showLastColumn="0" showRowStripes="0" showColumnStripes="0"/>
</table>
</file>

<file path=xl/tables/table4.xml><?xml version="1.0" encoding="utf-8"?>
<table xmlns="http://schemas.openxmlformats.org/spreadsheetml/2006/main" id="3" name="Tabulka44" displayName="Tabulka44" ref="B35:L60" totalsRowShown="0" headerRowDxfId="186">
  <tableColumns count="11">
    <tableColumn id="1" name="pořadí" dataDxfId="185"/>
    <tableColumn id="2" name="start. č." dataDxfId="184"/>
    <tableColumn id="3" name="příjmení a jméno" dataDxfId="183">
      <calculatedColumnFormula>IF(ISBLANK(Tabulka44[[#This Row],[start. č.]]),"-",VLOOKUP(CONCATENATE($F$2,"-",Tabulka44[[#This Row],[m/ž]],"-",Tabulka44[[#This Row],[start. č.]]),'3. REGISTRACE'!B:F,3,0))</calculatedColumnFormula>
    </tableColumn>
    <tableColumn id="4" name="ročník" dataDxfId="182">
      <calculatedColumnFormula>IF(ISBLANK(Tabulka44[[#This Row],[start. č.]]),"-",VLOOKUP(CONCATENATE($F$2,"-",Tabulka44[[#This Row],[m/ž]],"-",Tabulka44[[#This Row],[start. č.]]),'3. REGISTRACE'!B:F,4,0))</calculatedColumnFormula>
    </tableColumn>
    <tableColumn id="5" name="klub" dataDxfId="181">
      <calculatedColumnFormula>IF(ISBLANK(Tabulka44[[#This Row],[start. č.]]),"-",VLOOKUP(CONCATENATE($F$2,"-",Tabulka44[[#This Row],[m/ž]],"-",Tabulka44[[#This Row],[start. č.]]),'3. REGISTRACE'!B:F,5,0))</calculatedColumnFormula>
    </tableColumn>
    <tableColumn id="6" name="m/ž" dataDxfId="180">
      <calculatedColumnFormula>"Z"</calculatedColumnFormula>
    </tableColumn>
    <tableColumn id="7" name="hod" dataDxfId="179"/>
    <tableColumn id="8" name="min" dataDxfId="178"/>
    <tableColumn id="9" name="sek" dataDxfId="177"/>
    <tableColumn id="10" name="čas" dataDxfId="176">
      <calculatedColumnFormula>TIME(Tabulka44[[#This Row],[hod]],Tabulka44[[#This Row],[min]],Tabulka44[[#This Row],[sek]])</calculatedColumnFormula>
    </tableColumn>
    <tableColumn id="13" name="check čas" dataDxfId="175">
      <calculatedColumnFormula>IF(AND(ISBLANK(H36),ISBLANK(I36),ISBLANK(J36)),"-",IF(K36&gt;=MAX(K$36:K36),"ok","chyba!!!"))</calculatedColumnFormula>
    </tableColumn>
  </tableColumns>
  <tableStyleInfo name="Grey" showFirstColumn="0" showLastColumn="0" showRowStripes="0" showColumnStripes="0"/>
</table>
</file>

<file path=xl/tables/table5.xml><?xml version="1.0" encoding="utf-8"?>
<table xmlns="http://schemas.openxmlformats.org/spreadsheetml/2006/main" id="7" name="Tabulka48" displayName="Tabulka48" ref="B5:L30" totalsRowShown="0" headerRowDxfId="164" dataDxfId="163">
  <tableColumns count="11">
    <tableColumn id="1" name="pořadí" dataDxfId="162"/>
    <tableColumn id="2" name="start. č." dataDxfId="161"/>
    <tableColumn id="3" name="příjmení a jméno" dataDxfId="160">
      <calculatedColumnFormula>IF(ISBLANK(Tabulka48[[#This Row],[start. č.]]),"-",VLOOKUP(CONCATENATE($F$2,"-",Tabulka48[[#This Row],[m/ž]],"-",Tabulka48[[#This Row],[start. č.]]),'3. REGISTRACE'!B:F,3,0))</calculatedColumnFormula>
    </tableColumn>
    <tableColumn id="4" name="ročník" dataDxfId="159">
      <calculatedColumnFormula>IF(ISBLANK(Tabulka48[[#This Row],[start. č.]]),"-",VLOOKUP(CONCATENATE($F$2,"-",Tabulka48[[#This Row],[m/ž]],"-",Tabulka48[[#This Row],[start. č.]]),'3. REGISTRACE'!B:F,4,0))</calculatedColumnFormula>
    </tableColumn>
    <tableColumn id="5" name="klub" dataDxfId="158">
      <calculatedColumnFormula>IF(ISBLANK(Tabulka48[[#This Row],[start. č.]]),"-",VLOOKUP(CONCATENATE($F$2,"-",Tabulka48[[#This Row],[m/ž]],"-",Tabulka48[[#This Row],[start. č.]]),'3. REGISTRACE'!B:F,5,0))</calculatedColumnFormula>
    </tableColumn>
    <tableColumn id="6" name="m/ž" dataDxfId="157">
      <calculatedColumnFormula>"M"</calculatedColumnFormula>
    </tableColumn>
    <tableColumn id="7" name="hod" dataDxfId="156"/>
    <tableColumn id="8" name="min" dataDxfId="155"/>
    <tableColumn id="9" name="sek" dataDxfId="154"/>
    <tableColumn id="10" name="čas" dataDxfId="153">
      <calculatedColumnFormula>TIME(Tabulka48[[#This Row],[hod]],Tabulka48[[#This Row],[min]],Tabulka48[[#This Row],[sek]])</calculatedColumnFormula>
    </tableColumn>
    <tableColumn id="13" name="check čas" dataDxfId="152">
      <calculatedColumnFormula>IF(AND(ISBLANK(H6),ISBLANK(I6),ISBLANK(J6)),"-",IF(K6&gt;=MAX(K$6:K6),"ok","chyba!!!"))</calculatedColumnFormula>
    </tableColumn>
  </tableColumns>
  <tableStyleInfo name="Grey" showFirstColumn="0" showLastColumn="0" showRowStripes="0" showColumnStripes="0"/>
</table>
</file>

<file path=xl/tables/table6.xml><?xml version="1.0" encoding="utf-8"?>
<table xmlns="http://schemas.openxmlformats.org/spreadsheetml/2006/main" id="8" name="Tabulka449" displayName="Tabulka449" ref="B35:L60" totalsRowShown="0" headerRowDxfId="151">
  <tableColumns count="11">
    <tableColumn id="1" name="pořadí" dataDxfId="150"/>
    <tableColumn id="2" name="start. č." dataDxfId="149"/>
    <tableColumn id="3" name="příjmení a jméno" dataDxfId="148">
      <calculatedColumnFormula>IF(ISBLANK(Tabulka449[[#This Row],[start. č.]]),"-",VLOOKUP(CONCATENATE($F$2,"-",Tabulka449[[#This Row],[m/ž]],"-",Tabulka449[[#This Row],[start. č.]]),'3. REGISTRACE'!B:F,3,0))</calculatedColumnFormula>
    </tableColumn>
    <tableColumn id="4" name="ročník" dataDxfId="147">
      <calculatedColumnFormula>IF(ISBLANK(Tabulka449[[#This Row],[start. č.]]),"-",VLOOKUP(CONCATENATE($F$2,"-",Tabulka449[[#This Row],[m/ž]],"-",Tabulka449[[#This Row],[start. č.]]),'3. REGISTRACE'!B:F,4,0))</calculatedColumnFormula>
    </tableColumn>
    <tableColumn id="5" name="klub" dataDxfId="146">
      <calculatedColumnFormula>IF(ISBLANK(Tabulka449[[#This Row],[start. č.]]),"-",VLOOKUP(CONCATENATE($F$2,"-",Tabulka449[[#This Row],[m/ž]],"-",Tabulka449[[#This Row],[start. č.]]),'3. REGISTRACE'!B:F,5,0))</calculatedColumnFormula>
    </tableColumn>
    <tableColumn id="6" name="m/ž" dataDxfId="145">
      <calculatedColumnFormula>"Z"</calculatedColumnFormula>
    </tableColumn>
    <tableColumn id="7" name="hod" dataDxfId="144"/>
    <tableColumn id="8" name="min" dataDxfId="143"/>
    <tableColumn id="9" name="sek" dataDxfId="142"/>
    <tableColumn id="10" name="čas" dataDxfId="141">
      <calculatedColumnFormula>TIME(Tabulka449[[#This Row],[hod]],Tabulka449[[#This Row],[min]],Tabulka449[[#This Row],[sek]])</calculatedColumnFormula>
    </tableColumn>
    <tableColumn id="13" name="check čas" dataDxfId="140">
      <calculatedColumnFormula>IF(AND(ISBLANK(H36),ISBLANK(I36),ISBLANK(J36)),"-",IF(K36&gt;=MAX(K$36:K36),"ok","chyba!!!"))</calculatedColumnFormula>
    </tableColumn>
  </tableColumns>
  <tableStyleInfo name="Grey" showFirstColumn="0" showLastColumn="0" showRowStripes="0" showColumnStripes="0"/>
</table>
</file>

<file path=xl/tables/table7.xml><?xml version="1.0" encoding="utf-8"?>
<table xmlns="http://schemas.openxmlformats.org/spreadsheetml/2006/main" id="9" name="Tabulka4810" displayName="Tabulka4810" ref="B5:L30" totalsRowShown="0" headerRowDxfId="129" dataDxfId="128">
  <tableColumns count="11">
    <tableColumn id="1" name="pořadí" dataDxfId="127"/>
    <tableColumn id="2" name="start. č." dataDxfId="126"/>
    <tableColumn id="3" name="příjmení a jméno" dataDxfId="125">
      <calculatedColumnFormula>IF(ISBLANK(Tabulka4810[[#This Row],[start. č.]]),"-",VLOOKUP(CONCATENATE($F$2,"-",Tabulka4810[[#This Row],[m/ž]],"-",Tabulka4810[[#This Row],[start. č.]]),'3. REGISTRACE'!B:F,3,0))</calculatedColumnFormula>
    </tableColumn>
    <tableColumn id="4" name="ročník" dataDxfId="124">
      <calculatedColumnFormula>IF(ISBLANK(Tabulka4810[[#This Row],[start. č.]]),"-",VLOOKUP(CONCATENATE($F$2,"-",Tabulka4810[[#This Row],[m/ž]],"-",Tabulka4810[[#This Row],[start. č.]]),'3. REGISTRACE'!B:F,4,0))</calculatedColumnFormula>
    </tableColumn>
    <tableColumn id="5" name="klub" dataDxfId="123">
      <calculatedColumnFormula>IF(ISBLANK(Tabulka4810[[#This Row],[start. č.]]),"-",VLOOKUP(CONCATENATE($F$2,"-",Tabulka4810[[#This Row],[m/ž]],"-",Tabulka4810[[#This Row],[start. č.]]),'3. REGISTRACE'!B:F,5,0))</calculatedColumnFormula>
    </tableColumn>
    <tableColumn id="6" name="m/ž" dataDxfId="122">
      <calculatedColumnFormula>"M"</calculatedColumnFormula>
    </tableColumn>
    <tableColumn id="7" name="hod" dataDxfId="121"/>
    <tableColumn id="8" name="min" dataDxfId="120"/>
    <tableColumn id="9" name="sek" dataDxfId="119"/>
    <tableColumn id="10" name="čas" dataDxfId="118">
      <calculatedColumnFormula>TIME(Tabulka4810[[#This Row],[hod]],Tabulka4810[[#This Row],[min]],Tabulka4810[[#This Row],[sek]])</calculatedColumnFormula>
    </tableColumn>
    <tableColumn id="13" name="check čas" dataDxfId="117">
      <calculatedColumnFormula>IF(AND(ISBLANK(H6),ISBLANK(I6),ISBLANK(J6)),"-",IF(K6&gt;=MAX(K$6:K6),"ok","chyba!!!"))</calculatedColumnFormula>
    </tableColumn>
  </tableColumns>
  <tableStyleInfo name="Grey" showFirstColumn="0" showLastColumn="0" showRowStripes="0" showColumnStripes="0"/>
</table>
</file>

<file path=xl/tables/table8.xml><?xml version="1.0" encoding="utf-8"?>
<table xmlns="http://schemas.openxmlformats.org/spreadsheetml/2006/main" id="10" name="Tabulka44911" displayName="Tabulka44911" ref="B35:L60" totalsRowShown="0" headerRowDxfId="116">
  <tableColumns count="11">
    <tableColumn id="1" name="pořadí" dataDxfId="115"/>
    <tableColumn id="2" name="start. č." dataDxfId="114"/>
    <tableColumn id="3" name="příjmení a jméno" dataDxfId="113">
      <calculatedColumnFormula>IF(ISBLANK(Tabulka44911[[#This Row],[start. č.]]),"-",VLOOKUP(CONCATENATE($F$2,"-",Tabulka44911[[#This Row],[m/ž]],"-",Tabulka44911[[#This Row],[start. č.]]),'3. REGISTRACE'!B:F,3,0))</calculatedColumnFormula>
    </tableColumn>
    <tableColumn id="4" name="ročník" dataDxfId="112">
      <calculatedColumnFormula>IF(ISBLANK(Tabulka44911[[#This Row],[start. č.]]),"-",VLOOKUP(CONCATENATE($F$2,"-",Tabulka44911[[#This Row],[m/ž]],"-",Tabulka44911[[#This Row],[start. č.]]),'3. REGISTRACE'!B:F,4,0))</calculatedColumnFormula>
    </tableColumn>
    <tableColumn id="5" name="klub" dataDxfId="111">
      <calculatedColumnFormula>IF(ISBLANK(Tabulka44911[[#This Row],[start. č.]]),"-",VLOOKUP(CONCATENATE($F$2,"-",Tabulka44911[[#This Row],[m/ž]],"-",Tabulka44911[[#This Row],[start. č.]]),'3. REGISTRACE'!B:F,5,0))</calculatedColumnFormula>
    </tableColumn>
    <tableColumn id="6" name="m/ž" dataDxfId="110">
      <calculatedColumnFormula>"Z"</calculatedColumnFormula>
    </tableColumn>
    <tableColumn id="7" name="hod" dataDxfId="109"/>
    <tableColumn id="8" name="min" dataDxfId="108"/>
    <tableColumn id="9" name="sek" dataDxfId="107"/>
    <tableColumn id="10" name="čas" dataDxfId="106">
      <calculatedColumnFormula>TIME(Tabulka44911[[#This Row],[hod]],Tabulka44911[[#This Row],[min]],Tabulka44911[[#This Row],[sek]])</calculatedColumnFormula>
    </tableColumn>
    <tableColumn id="13" name="check čas" dataDxfId="105">
      <calculatedColumnFormula>IF(AND(ISBLANK(H36),ISBLANK(I36),ISBLANK(J36)),"-",IF(K36&gt;=MAX(K$36:K36),"ok","chyba!!!"))</calculatedColumnFormula>
    </tableColumn>
  </tableColumns>
  <tableStyleInfo name="Grey" showFirstColumn="0" showLastColumn="0" showRowStripes="0" showColumnStripes="0"/>
</table>
</file>

<file path=xl/tables/table9.xml><?xml version="1.0" encoding="utf-8"?>
<table xmlns="http://schemas.openxmlformats.org/spreadsheetml/2006/main" id="11" name="Tabulka481012" displayName="Tabulka481012" ref="B5:L30" totalsRowShown="0" headerRowDxfId="94" dataDxfId="93">
  <tableColumns count="11">
    <tableColumn id="1" name="pořadí" dataDxfId="92"/>
    <tableColumn id="2" name="start. č." dataDxfId="91"/>
    <tableColumn id="3" name="příjmení a jméno" dataDxfId="90">
      <calculatedColumnFormula>IF(ISBLANK(Tabulka481012[[#This Row],[start. č.]]),"-",VLOOKUP(CONCATENATE($F$2,"-",Tabulka481012[[#This Row],[m/ž]],"-",Tabulka481012[[#This Row],[start. č.]]),'3. REGISTRACE'!B:F,3,0))</calculatedColumnFormula>
    </tableColumn>
    <tableColumn id="4" name="ročník" dataDxfId="89">
      <calculatedColumnFormula>IF(ISBLANK(Tabulka481012[[#This Row],[start. č.]]),"-",VLOOKUP(CONCATENATE($F$2,"-",Tabulka481012[[#This Row],[m/ž]],"-",Tabulka481012[[#This Row],[start. č.]]),'3. REGISTRACE'!B:F,4,0))</calculatedColumnFormula>
    </tableColumn>
    <tableColumn id="5" name="klub" dataDxfId="88">
      <calculatedColumnFormula>IF(ISBLANK(Tabulka481012[[#This Row],[start. č.]]),"-",VLOOKUP(CONCATENATE($F$2,"-",Tabulka481012[[#This Row],[m/ž]],"-",Tabulka481012[[#This Row],[start. č.]]),'3. REGISTRACE'!B:F,5,0))</calculatedColumnFormula>
    </tableColumn>
    <tableColumn id="6" name="m/ž" dataDxfId="87">
      <calculatedColumnFormula>"M"</calculatedColumnFormula>
    </tableColumn>
    <tableColumn id="7" name="hod" dataDxfId="86"/>
    <tableColumn id="8" name="min" dataDxfId="85"/>
    <tableColumn id="9" name="sek" dataDxfId="84"/>
    <tableColumn id="10" name="čas" dataDxfId="83">
      <calculatedColumnFormula>TIME(Tabulka481012[[#This Row],[hod]],Tabulka481012[[#This Row],[min]],Tabulka481012[[#This Row],[sek]])</calculatedColumnFormula>
    </tableColumn>
    <tableColumn id="13" name="check čas" dataDxfId="82">
      <calculatedColumnFormula>IF(AND(ISBLANK(H6),ISBLANK(I6),ISBLANK(J6)),"-",IF(K6&gt;=MAX(K$6:K6),"ok","chyba!!!"))</calculatedColumnFormula>
    </tableColumn>
  </tableColumns>
  <tableStyleInfo name="Grey" showFirstColumn="0" showLastColumn="0" showRowStripes="0" showColumnStripes="0"/>
</table>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image" Target="../media/image2.png"/><Relationship Id="rId1" Type="http://schemas.openxmlformats.org/officeDocument/2006/relationships/printerSettings" Target="../printerSettings/printerSettings10.bin"/><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image" Target="../media/image1.png"/><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image" Target="../media/image2.png"/><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image" Target="../media/image2.png"/><Relationship Id="rId1" Type="http://schemas.openxmlformats.org/officeDocument/2006/relationships/printerSettings" Target="../printerSettings/printerSettings7.bin"/><Relationship Id="rId4" Type="http://schemas.openxmlformats.org/officeDocument/2006/relationships/table" Target="../tables/table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image" Target="../media/image2.png"/><Relationship Id="rId1" Type="http://schemas.openxmlformats.org/officeDocument/2006/relationships/printerSettings" Target="../printerSettings/printerSettings8.bin"/><Relationship Id="rId4" Type="http://schemas.openxmlformats.org/officeDocument/2006/relationships/table" Target="../tables/table1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image" Target="../media/image2.png"/><Relationship Id="rId1" Type="http://schemas.openxmlformats.org/officeDocument/2006/relationships/printerSettings" Target="../printerSettings/printerSettings9.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sheetPr>
    <pageSetUpPr fitToPage="1"/>
  </sheetPr>
  <dimension ref="B2:C43"/>
  <sheetViews>
    <sheetView showGridLines="0" showRowColHeaders="0" workbookViewId="0">
      <selection activeCell="B2" sqref="B2"/>
    </sheetView>
  </sheetViews>
  <sheetFormatPr defaultRowHeight="12.75"/>
  <cols>
    <col min="1" max="1" width="3.7109375" style="31" customWidth="1"/>
    <col min="2" max="2" width="12" style="35" bestFit="1" customWidth="1"/>
    <col min="3" max="3" width="90.7109375" style="38" customWidth="1"/>
    <col min="4" max="16384" width="9.140625" style="31"/>
  </cols>
  <sheetData>
    <row r="2" spans="2:3" ht="25.5">
      <c r="B2" s="33" t="s">
        <v>19</v>
      </c>
      <c r="C2" s="37" t="s">
        <v>76</v>
      </c>
    </row>
    <row r="4" spans="2:3" ht="38.25">
      <c r="B4" s="33" t="s">
        <v>22</v>
      </c>
      <c r="C4" s="37" t="s">
        <v>23</v>
      </c>
    </row>
    <row r="6" spans="2:3" ht="25.5">
      <c r="B6" s="33" t="s">
        <v>20</v>
      </c>
      <c r="C6" s="37" t="s">
        <v>77</v>
      </c>
    </row>
    <row r="7" spans="2:3" ht="25.5">
      <c r="B7" s="33"/>
      <c r="C7" s="37" t="s">
        <v>24</v>
      </c>
    </row>
    <row r="8" spans="2:3" ht="25.5">
      <c r="B8" s="33"/>
      <c r="C8" s="37" t="s">
        <v>78</v>
      </c>
    </row>
    <row r="9" spans="2:3" ht="38.25">
      <c r="B9" s="33"/>
      <c r="C9" s="37" t="s">
        <v>25</v>
      </c>
    </row>
    <row r="10" spans="2:3" ht="38.25">
      <c r="B10" s="33"/>
      <c r="C10" s="37" t="s">
        <v>26</v>
      </c>
    </row>
    <row r="12" spans="2:3" ht="51">
      <c r="B12" s="33" t="s">
        <v>21</v>
      </c>
      <c r="C12" s="37" t="s">
        <v>79</v>
      </c>
    </row>
    <row r="14" spans="2:3" ht="25.5">
      <c r="B14" s="33" t="s">
        <v>71</v>
      </c>
      <c r="C14" s="37" t="s">
        <v>72</v>
      </c>
    </row>
    <row r="16" spans="2:3">
      <c r="B16" s="32" t="s">
        <v>27</v>
      </c>
      <c r="C16" s="37" t="s">
        <v>28</v>
      </c>
    </row>
    <row r="17" spans="2:3">
      <c r="B17" s="34"/>
      <c r="C17" s="37" t="s">
        <v>30</v>
      </c>
    </row>
    <row r="18" spans="2:3">
      <c r="B18" s="34"/>
      <c r="C18" s="37" t="s">
        <v>31</v>
      </c>
    </row>
    <row r="19" spans="2:3" ht="25.5">
      <c r="B19" s="34"/>
      <c r="C19" s="37" t="s">
        <v>32</v>
      </c>
    </row>
    <row r="21" spans="2:3">
      <c r="B21" s="36" t="s">
        <v>48</v>
      </c>
      <c r="C21" s="37" t="s">
        <v>49</v>
      </c>
    </row>
    <row r="22" spans="2:3">
      <c r="B22" s="34"/>
      <c r="C22" s="37" t="s">
        <v>50</v>
      </c>
    </row>
    <row r="23" spans="2:3">
      <c r="B23" s="34"/>
      <c r="C23" s="37" t="s">
        <v>51</v>
      </c>
    </row>
    <row r="24" spans="2:3" ht="38.25">
      <c r="B24" s="34"/>
      <c r="C24" s="37" t="s">
        <v>52</v>
      </c>
    </row>
    <row r="25" spans="2:3" ht="25.5">
      <c r="B25" s="34"/>
      <c r="C25" s="37" t="s">
        <v>53</v>
      </c>
    </row>
    <row r="26" spans="2:3" ht="38.25">
      <c r="B26" s="34"/>
      <c r="C26" s="37" t="s">
        <v>80</v>
      </c>
    </row>
    <row r="28" spans="2:3" ht="25.5">
      <c r="B28" s="36" t="s">
        <v>54</v>
      </c>
      <c r="C28" s="37" t="s">
        <v>55</v>
      </c>
    </row>
    <row r="29" spans="2:3" ht="38.25">
      <c r="B29" s="34"/>
      <c r="C29" s="37" t="s">
        <v>81</v>
      </c>
    </row>
    <row r="30" spans="2:3">
      <c r="B30" s="34"/>
      <c r="C30" s="37" t="s">
        <v>56</v>
      </c>
    </row>
    <row r="31" spans="2:3">
      <c r="B31" s="34"/>
      <c r="C31" s="37" t="s">
        <v>57</v>
      </c>
    </row>
    <row r="32" spans="2:3">
      <c r="B32" s="34"/>
      <c r="C32" s="37" t="s">
        <v>58</v>
      </c>
    </row>
    <row r="33" spans="2:3">
      <c r="B33" s="34"/>
      <c r="C33" s="37" t="s">
        <v>59</v>
      </c>
    </row>
    <row r="34" spans="2:3">
      <c r="B34" s="34"/>
      <c r="C34" s="37" t="s">
        <v>60</v>
      </c>
    </row>
    <row r="35" spans="2:3">
      <c r="B35" s="34"/>
      <c r="C35" s="37" t="s">
        <v>61</v>
      </c>
    </row>
    <row r="36" spans="2:3" ht="25.5">
      <c r="B36" s="34"/>
      <c r="C36" s="37" t="s">
        <v>82</v>
      </c>
    </row>
    <row r="37" spans="2:3" ht="25.5">
      <c r="B37" s="34"/>
      <c r="C37" s="37" t="s">
        <v>70</v>
      </c>
    </row>
    <row r="38" spans="2:3" ht="25.5">
      <c r="B38" s="34"/>
      <c r="C38" s="37" t="s">
        <v>67</v>
      </c>
    </row>
    <row r="40" spans="2:3">
      <c r="B40" s="36" t="s">
        <v>73</v>
      </c>
      <c r="C40" s="37" t="s">
        <v>74</v>
      </c>
    </row>
    <row r="41" spans="2:3" ht="38.25">
      <c r="B41" s="34"/>
      <c r="C41" s="37" t="s">
        <v>75</v>
      </c>
    </row>
    <row r="43" spans="2:3" ht="25.5">
      <c r="B43" s="33" t="s">
        <v>84</v>
      </c>
      <c r="C43" s="37" t="s">
        <v>85</v>
      </c>
    </row>
  </sheetData>
  <sheetProtection password="C7B2" sheet="1" objects="1" scenarios="1"/>
  <hyperlinks>
    <hyperlink ref="B16" location="'1. Index'!C10" display="1. Index"/>
    <hyperlink ref="B21" location="'2. Kategorie'!D18" display="2. Kategorie"/>
    <hyperlink ref="B28" location="'3. REGISTRACE'!B10" display="3. REGISTRACE"/>
    <hyperlink ref="B40" location="'4. VYSLEDKY'!C9" display="4. VÝSLEDKY"/>
  </hyperlinks>
  <pageMargins left="0.19685039370078741" right="0.19685039370078741" top="0" bottom="0.39370078740157483" header="0" footer="0"/>
  <pageSetup paperSize="9" scale="93" orientation="portrait" verticalDpi="0" r:id="rId1"/>
  <picture r:id="rId2"/>
</worksheet>
</file>

<file path=xl/worksheets/sheet10.xml><?xml version="1.0" encoding="utf-8"?>
<worksheet xmlns="http://schemas.openxmlformats.org/spreadsheetml/2006/main" xmlns:r="http://schemas.openxmlformats.org/officeDocument/2006/relationships">
  <sheetPr>
    <pageSetUpPr fitToPage="1"/>
  </sheetPr>
  <dimension ref="B2:N60"/>
  <sheetViews>
    <sheetView showGridLines="0" workbookViewId="0">
      <selection activeCell="P36" sqref="P36"/>
    </sheetView>
  </sheetViews>
  <sheetFormatPr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9" width="4" style="2" bestFit="1" customWidth="1"/>
    <col min="10" max="10" width="3.5703125" style="2" bestFit="1" customWidth="1"/>
    <col min="11" max="11" width="50.28515625" style="1" customWidth="1"/>
    <col min="12" max="12" width="8.42578125" style="2" bestFit="1" customWidth="1"/>
    <col min="13" max="13" width="7.42578125" style="1" bestFit="1" customWidth="1"/>
    <col min="14" max="14" width="8" style="2" bestFit="1" customWidth="1"/>
    <col min="15" max="16384" width="9.140625" style="1"/>
  </cols>
  <sheetData>
    <row r="2" spans="2:14" ht="15.75">
      <c r="B2" s="56" t="s">
        <v>62</v>
      </c>
      <c r="D2" s="2"/>
      <c r="F2" s="41" t="str">
        <f>'2. Kategorie'!D31</f>
        <v>D. ml (2002-03)</v>
      </c>
      <c r="K2" s="57" t="str">
        <f>IF(ISBLANK('1. Index'!C10),"-",'1. Index'!C10)</f>
        <v>Reuter Run - děti</v>
      </c>
      <c r="L2" s="1"/>
    </row>
    <row r="3" spans="2:14" ht="15" customHeight="1">
      <c r="B3" s="41" t="s">
        <v>92</v>
      </c>
      <c r="D3" s="2"/>
      <c r="J3" s="71">
        <f>IF(ISBLANK('1. Index'!C13),"-",'1. Index'!C13)</f>
        <v>43323</v>
      </c>
      <c r="K3" s="71"/>
    </row>
    <row r="4" spans="2:14">
      <c r="B4" s="58"/>
    </row>
    <row r="5" spans="2:14">
      <c r="B5" s="1" t="s">
        <v>13</v>
      </c>
      <c r="C5" s="2" t="s">
        <v>0</v>
      </c>
      <c r="D5" s="1" t="s">
        <v>14</v>
      </c>
      <c r="E5" s="2" t="s">
        <v>3</v>
      </c>
      <c r="F5" s="1" t="s">
        <v>1</v>
      </c>
      <c r="G5" s="2" t="s">
        <v>2</v>
      </c>
      <c r="H5" s="2" t="s">
        <v>15</v>
      </c>
      <c r="I5" s="2" t="s">
        <v>16</v>
      </c>
      <c r="J5" s="2" t="s">
        <v>17</v>
      </c>
      <c r="K5" s="41" t="s">
        <v>18</v>
      </c>
      <c r="L5" s="51" t="s">
        <v>83</v>
      </c>
      <c r="N5" s="1"/>
    </row>
    <row r="6" spans="2:14">
      <c r="B6" s="42">
        <v>1</v>
      </c>
      <c r="C6" s="43">
        <v>158</v>
      </c>
      <c r="D6" s="19" t="str">
        <f>IF(ISBLANK(Tabulka4810121416[[#This Row],[start. č.]]),"-",VLOOKUP(CONCATENATE($F$2,"-",Tabulka4810121416[[#This Row],[m/ž]],"-",Tabulka4810121416[[#This Row],[start. č.]]),'3. REGISTRACE'!B:F,3,0))</f>
        <v>Stejskal Filip</v>
      </c>
      <c r="E6" s="16">
        <f>IF(ISBLANK(Tabulka4810121416[[#This Row],[start. č.]]),"-",VLOOKUP(CONCATENATE($F$2,"-",Tabulka4810121416[[#This Row],[m/ž]],"-",Tabulka4810121416[[#This Row],[start. č.]]),'3. REGISTRACE'!B:F,4,0))</f>
        <v>2003</v>
      </c>
      <c r="F6" s="44" t="str">
        <f>IF(ISBLANK(Tabulka4810121416[[#This Row],[start. č.]]),"-",VLOOKUP(CONCATENATE($F$2,"-",Tabulka4810121416[[#This Row],[m/ž]],"-",Tabulka4810121416[[#This Row],[start. č.]]),'3. REGISTRACE'!B:F,5,0))</f>
        <v>TJ Sokol</v>
      </c>
      <c r="G6" s="16" t="str">
        <f t="shared" ref="G6:G30" si="0">"M"</f>
        <v>M</v>
      </c>
      <c r="H6" s="47">
        <v>0</v>
      </c>
      <c r="I6" s="45">
        <v>5</v>
      </c>
      <c r="J6" s="48">
        <v>32</v>
      </c>
      <c r="K6" s="40">
        <f>TIME(Tabulka4810121416[[#This Row],[hod]],Tabulka4810121416[[#This Row],[min]],Tabulka4810121416[[#This Row],[sek]])</f>
        <v>3.8425925925925923E-3</v>
      </c>
      <c r="L6" s="52" t="str">
        <f>IF(AND(ISBLANK(H6),ISBLANK(I6),ISBLANK(J6)),"-",IF(K6&gt;=MAX(K$6:K6),"ok","chyba!!!"))</f>
        <v>ok</v>
      </c>
      <c r="N6" s="1"/>
    </row>
    <row r="7" spans="2:14">
      <c r="B7" s="42">
        <v>2</v>
      </c>
      <c r="C7" s="43">
        <v>160</v>
      </c>
      <c r="D7" s="19" t="str">
        <f>IF(ISBLANK(Tabulka4810121416[[#This Row],[start. č.]]),"-",VLOOKUP(CONCATENATE($F$2,"-",Tabulka4810121416[[#This Row],[m/ž]],"-",Tabulka4810121416[[#This Row],[start. č.]]),'3. REGISTRACE'!B:F,3,0))</f>
        <v>Mikeš Antonín</v>
      </c>
      <c r="E7" s="16">
        <f>IF(ISBLANK(Tabulka4810121416[[#This Row],[start. č.]]),"-",VLOOKUP(CONCATENATE($F$2,"-",Tabulka4810121416[[#This Row],[m/ž]],"-",Tabulka4810121416[[#This Row],[start. č.]]),'3. REGISTRACE'!B:F,4,0))</f>
        <v>2002</v>
      </c>
      <c r="F7" s="44" t="str">
        <f>IF(ISBLANK(Tabulka4810121416[[#This Row],[start. č.]]),"-",VLOOKUP(CONCATENATE($F$2,"-",Tabulka4810121416[[#This Row],[m/ž]],"-",Tabulka4810121416[[#This Row],[start. č.]]),'3. REGISTRACE'!B:F,5,0))</f>
        <v>Sokol Křemže</v>
      </c>
      <c r="G7" s="16" t="str">
        <f t="shared" si="0"/>
        <v>M</v>
      </c>
      <c r="H7" s="49">
        <v>0</v>
      </c>
      <c r="I7" s="46">
        <v>6</v>
      </c>
      <c r="J7" s="50">
        <v>5</v>
      </c>
      <c r="K7" s="40">
        <f>TIME(Tabulka4810121416[[#This Row],[hod]],Tabulka4810121416[[#This Row],[min]],Tabulka4810121416[[#This Row],[sek]])</f>
        <v>4.2245370370370371E-3</v>
      </c>
      <c r="L7" s="52" t="str">
        <f>IF(AND(ISBLANK(H7),ISBLANK(I7),ISBLANK(J7)),"-",IF(K7&gt;=MAX(K$6:K7),"ok","chyba!!!"))</f>
        <v>ok</v>
      </c>
      <c r="N7" s="1"/>
    </row>
    <row r="8" spans="2:14">
      <c r="B8" s="42">
        <v>3</v>
      </c>
      <c r="C8" s="43">
        <v>137</v>
      </c>
      <c r="D8" s="19" t="str">
        <f>IF(ISBLANK(Tabulka4810121416[[#This Row],[start. č.]]),"-",VLOOKUP(CONCATENATE($F$2,"-",Tabulka4810121416[[#This Row],[m/ž]],"-",Tabulka4810121416[[#This Row],[start. č.]]),'3. REGISTRACE'!B:F,3,0))</f>
        <v>Gazda Maxmilián</v>
      </c>
      <c r="E8" s="16">
        <f>IF(ISBLANK(Tabulka4810121416[[#This Row],[start. č.]]),"-",VLOOKUP(CONCATENATE($F$2,"-",Tabulka4810121416[[#This Row],[m/ž]],"-",Tabulka4810121416[[#This Row],[start. č.]]),'3. REGISTRACE'!B:F,4,0))</f>
        <v>2002</v>
      </c>
      <c r="F8" s="44" t="str">
        <f>IF(ISBLANK(Tabulka4810121416[[#This Row],[start. č.]]),"-",VLOOKUP(CONCATENATE($F$2,"-",Tabulka4810121416[[#This Row],[m/ž]],"-",Tabulka4810121416[[#This Row],[start. č.]]),'3. REGISTRACE'!B:F,5,0))</f>
        <v>Bujanov</v>
      </c>
      <c r="G8" s="16" t="str">
        <f t="shared" si="0"/>
        <v>M</v>
      </c>
      <c r="H8" s="49">
        <v>0</v>
      </c>
      <c r="I8" s="46">
        <v>8</v>
      </c>
      <c r="J8" s="50">
        <v>31</v>
      </c>
      <c r="K8" s="40">
        <f>TIME(Tabulka4810121416[[#This Row],[hod]],Tabulka4810121416[[#This Row],[min]],Tabulka4810121416[[#This Row],[sek]])</f>
        <v>5.9143518518518521E-3</v>
      </c>
      <c r="L8" s="52" t="str">
        <f>IF(AND(ISBLANK(H8),ISBLANK(I8),ISBLANK(J8)),"-",IF(K8&gt;=MAX(K$6:K8),"ok","chyba!!!"))</f>
        <v>ok</v>
      </c>
      <c r="N8" s="1"/>
    </row>
    <row r="9" spans="2:14">
      <c r="B9" s="42">
        <v>4</v>
      </c>
      <c r="C9" s="43"/>
      <c r="D9" s="19" t="str">
        <f>IF(ISBLANK(Tabulka4810121416[[#This Row],[start. č.]]),"-",VLOOKUP(CONCATENATE($F$2,"-",Tabulka4810121416[[#This Row],[m/ž]],"-",Tabulka4810121416[[#This Row],[start. č.]]),'3. REGISTRACE'!B:F,3,0))</f>
        <v>-</v>
      </c>
      <c r="E9" s="16" t="str">
        <f>IF(ISBLANK(Tabulka4810121416[[#This Row],[start. č.]]),"-",VLOOKUP(CONCATENATE($F$2,"-",Tabulka4810121416[[#This Row],[m/ž]],"-",Tabulka4810121416[[#This Row],[start. č.]]),'3. REGISTRACE'!B:F,4,0))</f>
        <v>-</v>
      </c>
      <c r="F9" s="44" t="str">
        <f>IF(ISBLANK(Tabulka4810121416[[#This Row],[start. č.]]),"-",VLOOKUP(CONCATENATE($F$2,"-",Tabulka4810121416[[#This Row],[m/ž]],"-",Tabulka4810121416[[#This Row],[start. č.]]),'3. REGISTRACE'!B:F,5,0))</f>
        <v>-</v>
      </c>
      <c r="G9" s="16" t="str">
        <f t="shared" si="0"/>
        <v>M</v>
      </c>
      <c r="H9" s="49"/>
      <c r="I9" s="46"/>
      <c r="J9" s="50"/>
      <c r="K9" s="40">
        <f>TIME(Tabulka4810121416[[#This Row],[hod]],Tabulka4810121416[[#This Row],[min]],Tabulka4810121416[[#This Row],[sek]])</f>
        <v>0</v>
      </c>
      <c r="L9" s="52" t="str">
        <f>IF(AND(ISBLANK(H9),ISBLANK(I9),ISBLANK(J9)),"-",IF(K9&gt;=MAX(K$6:K9),"ok","chyba!!!"))</f>
        <v>-</v>
      </c>
      <c r="N9" s="1"/>
    </row>
    <row r="10" spans="2:14">
      <c r="B10" s="42">
        <v>5</v>
      </c>
      <c r="C10" s="43"/>
      <c r="D10" s="19" t="str">
        <f>IF(ISBLANK(Tabulka4810121416[[#This Row],[start. č.]]),"-",VLOOKUP(CONCATENATE($F$2,"-",Tabulka4810121416[[#This Row],[m/ž]],"-",Tabulka4810121416[[#This Row],[start. č.]]),'3. REGISTRACE'!B:F,3,0))</f>
        <v>-</v>
      </c>
      <c r="E10" s="16" t="str">
        <f>IF(ISBLANK(Tabulka4810121416[[#This Row],[start. č.]]),"-",VLOOKUP(CONCATENATE($F$2,"-",Tabulka4810121416[[#This Row],[m/ž]],"-",Tabulka4810121416[[#This Row],[start. č.]]),'3. REGISTRACE'!B:F,4,0))</f>
        <v>-</v>
      </c>
      <c r="F10" s="44" t="str">
        <f>IF(ISBLANK(Tabulka4810121416[[#This Row],[start. č.]]),"-",VLOOKUP(CONCATENATE($F$2,"-",Tabulka4810121416[[#This Row],[m/ž]],"-",Tabulka4810121416[[#This Row],[start. č.]]),'3. REGISTRACE'!B:F,5,0))</f>
        <v>-</v>
      </c>
      <c r="G10" s="16" t="str">
        <f t="shared" si="0"/>
        <v>M</v>
      </c>
      <c r="H10" s="49"/>
      <c r="I10" s="46"/>
      <c r="J10" s="50"/>
      <c r="K10" s="40">
        <f>TIME(Tabulka4810121416[[#This Row],[hod]],Tabulka4810121416[[#This Row],[min]],Tabulka4810121416[[#This Row],[sek]])</f>
        <v>0</v>
      </c>
      <c r="L10" s="52" t="str">
        <f>IF(AND(ISBLANK(H10),ISBLANK(I10),ISBLANK(J10)),"-",IF(K10&gt;=MAX(K$6:K10),"ok","chyba!!!"))</f>
        <v>-</v>
      </c>
      <c r="N10" s="1"/>
    </row>
    <row r="11" spans="2:14">
      <c r="B11" s="42">
        <v>6</v>
      </c>
      <c r="C11" s="43"/>
      <c r="D11" s="19" t="str">
        <f>IF(ISBLANK(Tabulka4810121416[[#This Row],[start. č.]]),"-",VLOOKUP(CONCATENATE($F$2,"-",Tabulka4810121416[[#This Row],[m/ž]],"-",Tabulka4810121416[[#This Row],[start. č.]]),'3. REGISTRACE'!B:F,3,0))</f>
        <v>-</v>
      </c>
      <c r="E11" s="16" t="str">
        <f>IF(ISBLANK(Tabulka4810121416[[#This Row],[start. č.]]),"-",VLOOKUP(CONCATENATE($F$2,"-",Tabulka4810121416[[#This Row],[m/ž]],"-",Tabulka4810121416[[#This Row],[start. č.]]),'3. REGISTRACE'!B:F,4,0))</f>
        <v>-</v>
      </c>
      <c r="F11" s="44" t="str">
        <f>IF(ISBLANK(Tabulka4810121416[[#This Row],[start. č.]]),"-",VLOOKUP(CONCATENATE($F$2,"-",Tabulka4810121416[[#This Row],[m/ž]],"-",Tabulka4810121416[[#This Row],[start. č.]]),'3. REGISTRACE'!B:F,5,0))</f>
        <v>-</v>
      </c>
      <c r="G11" s="16" t="str">
        <f t="shared" si="0"/>
        <v>M</v>
      </c>
      <c r="H11" s="49"/>
      <c r="I11" s="46"/>
      <c r="J11" s="50"/>
      <c r="K11" s="40">
        <f>TIME(Tabulka4810121416[[#This Row],[hod]],Tabulka4810121416[[#This Row],[min]],Tabulka4810121416[[#This Row],[sek]])</f>
        <v>0</v>
      </c>
      <c r="L11" s="52" t="str">
        <f>IF(AND(ISBLANK(H11),ISBLANK(I11),ISBLANK(J11)),"-",IF(K11&gt;=MAX(K$6:K11),"ok","chyba!!!"))</f>
        <v>-</v>
      </c>
      <c r="N11" s="1"/>
    </row>
    <row r="12" spans="2:14">
      <c r="B12" s="42">
        <v>7</v>
      </c>
      <c r="C12" s="43"/>
      <c r="D12" s="19" t="str">
        <f>IF(ISBLANK(Tabulka4810121416[[#This Row],[start. č.]]),"-",VLOOKUP(CONCATENATE($F$2,"-",Tabulka4810121416[[#This Row],[m/ž]],"-",Tabulka4810121416[[#This Row],[start. č.]]),'3. REGISTRACE'!B:F,3,0))</f>
        <v>-</v>
      </c>
      <c r="E12" s="16" t="str">
        <f>IF(ISBLANK(Tabulka4810121416[[#This Row],[start. č.]]),"-",VLOOKUP(CONCATENATE($F$2,"-",Tabulka4810121416[[#This Row],[m/ž]],"-",Tabulka4810121416[[#This Row],[start. č.]]),'3. REGISTRACE'!B:F,4,0))</f>
        <v>-</v>
      </c>
      <c r="F12" s="44" t="str">
        <f>IF(ISBLANK(Tabulka4810121416[[#This Row],[start. č.]]),"-",VLOOKUP(CONCATENATE($F$2,"-",Tabulka4810121416[[#This Row],[m/ž]],"-",Tabulka4810121416[[#This Row],[start. č.]]),'3. REGISTRACE'!B:F,5,0))</f>
        <v>-</v>
      </c>
      <c r="G12" s="16" t="str">
        <f t="shared" si="0"/>
        <v>M</v>
      </c>
      <c r="H12" s="49"/>
      <c r="I12" s="46"/>
      <c r="J12" s="50"/>
      <c r="K12" s="40">
        <f>TIME(Tabulka4810121416[[#This Row],[hod]],Tabulka4810121416[[#This Row],[min]],Tabulka4810121416[[#This Row],[sek]])</f>
        <v>0</v>
      </c>
      <c r="L12" s="52" t="str">
        <f>IF(AND(ISBLANK(H12),ISBLANK(I12),ISBLANK(J12)),"-",IF(K12&gt;=MAX(K$6:K12),"ok","chyba!!!"))</f>
        <v>-</v>
      </c>
      <c r="N12" s="1"/>
    </row>
    <row r="13" spans="2:14">
      <c r="B13" s="42">
        <v>8</v>
      </c>
      <c r="C13" s="43"/>
      <c r="D13" s="19" t="str">
        <f>IF(ISBLANK(Tabulka4810121416[[#This Row],[start. č.]]),"-",VLOOKUP(CONCATENATE($F$2,"-",Tabulka4810121416[[#This Row],[m/ž]],"-",Tabulka4810121416[[#This Row],[start. č.]]),'3. REGISTRACE'!B:F,3,0))</f>
        <v>-</v>
      </c>
      <c r="E13" s="16" t="str">
        <f>IF(ISBLANK(Tabulka4810121416[[#This Row],[start. č.]]),"-",VLOOKUP(CONCATENATE($F$2,"-",Tabulka4810121416[[#This Row],[m/ž]],"-",Tabulka4810121416[[#This Row],[start. č.]]),'3. REGISTRACE'!B:F,4,0))</f>
        <v>-</v>
      </c>
      <c r="F13" s="44" t="str">
        <f>IF(ISBLANK(Tabulka4810121416[[#This Row],[start. č.]]),"-",VLOOKUP(CONCATENATE($F$2,"-",Tabulka4810121416[[#This Row],[m/ž]],"-",Tabulka4810121416[[#This Row],[start. č.]]),'3. REGISTRACE'!B:F,5,0))</f>
        <v>-</v>
      </c>
      <c r="G13" s="16" t="str">
        <f t="shared" si="0"/>
        <v>M</v>
      </c>
      <c r="H13" s="49"/>
      <c r="I13" s="46"/>
      <c r="J13" s="50"/>
      <c r="K13" s="40">
        <f>TIME(Tabulka4810121416[[#This Row],[hod]],Tabulka4810121416[[#This Row],[min]],Tabulka4810121416[[#This Row],[sek]])</f>
        <v>0</v>
      </c>
      <c r="L13" s="52" t="str">
        <f>IF(AND(ISBLANK(H13),ISBLANK(I13),ISBLANK(J13)),"-",IF(K13&gt;=MAX(K$6:K13),"ok","chyba!!!"))</f>
        <v>-</v>
      </c>
      <c r="N13" s="1"/>
    </row>
    <row r="14" spans="2:14">
      <c r="B14" s="42">
        <v>9</v>
      </c>
      <c r="C14" s="43"/>
      <c r="D14" s="19" t="str">
        <f>IF(ISBLANK(Tabulka4810121416[[#This Row],[start. č.]]),"-",VLOOKUP(CONCATENATE($F$2,"-",Tabulka4810121416[[#This Row],[m/ž]],"-",Tabulka4810121416[[#This Row],[start. č.]]),'3. REGISTRACE'!B:F,3,0))</f>
        <v>-</v>
      </c>
      <c r="E14" s="16" t="str">
        <f>IF(ISBLANK(Tabulka4810121416[[#This Row],[start. č.]]),"-",VLOOKUP(CONCATENATE($F$2,"-",Tabulka4810121416[[#This Row],[m/ž]],"-",Tabulka4810121416[[#This Row],[start. č.]]),'3. REGISTRACE'!B:F,4,0))</f>
        <v>-</v>
      </c>
      <c r="F14" s="44" t="str">
        <f>IF(ISBLANK(Tabulka4810121416[[#This Row],[start. č.]]),"-",VLOOKUP(CONCATENATE($F$2,"-",Tabulka4810121416[[#This Row],[m/ž]],"-",Tabulka4810121416[[#This Row],[start. č.]]),'3. REGISTRACE'!B:F,5,0))</f>
        <v>-</v>
      </c>
      <c r="G14" s="16" t="str">
        <f t="shared" si="0"/>
        <v>M</v>
      </c>
      <c r="H14" s="49"/>
      <c r="I14" s="46"/>
      <c r="J14" s="50"/>
      <c r="K14" s="40">
        <f>TIME(Tabulka4810121416[[#This Row],[hod]],Tabulka4810121416[[#This Row],[min]],Tabulka4810121416[[#This Row],[sek]])</f>
        <v>0</v>
      </c>
      <c r="L14" s="52" t="str">
        <f>IF(AND(ISBLANK(H14),ISBLANK(I14),ISBLANK(J14)),"-",IF(K14&gt;=MAX(K$6:K14),"ok","chyba!!!"))</f>
        <v>-</v>
      </c>
      <c r="N14" s="1"/>
    </row>
    <row r="15" spans="2:14">
      <c r="B15" s="42">
        <v>10</v>
      </c>
      <c r="C15" s="43"/>
      <c r="D15" s="19" t="str">
        <f>IF(ISBLANK(Tabulka4810121416[[#This Row],[start. č.]]),"-",VLOOKUP(CONCATENATE($F$2,"-",Tabulka4810121416[[#This Row],[m/ž]],"-",Tabulka4810121416[[#This Row],[start. č.]]),'3. REGISTRACE'!B:F,3,0))</f>
        <v>-</v>
      </c>
      <c r="E15" s="16" t="str">
        <f>IF(ISBLANK(Tabulka4810121416[[#This Row],[start. č.]]),"-",VLOOKUP(CONCATENATE($F$2,"-",Tabulka4810121416[[#This Row],[m/ž]],"-",Tabulka4810121416[[#This Row],[start. č.]]),'3. REGISTRACE'!B:F,4,0))</f>
        <v>-</v>
      </c>
      <c r="F15" s="44" t="str">
        <f>IF(ISBLANK(Tabulka4810121416[[#This Row],[start. č.]]),"-",VLOOKUP(CONCATENATE($F$2,"-",Tabulka4810121416[[#This Row],[m/ž]],"-",Tabulka4810121416[[#This Row],[start. č.]]),'3. REGISTRACE'!B:F,5,0))</f>
        <v>-</v>
      </c>
      <c r="G15" s="16" t="str">
        <f t="shared" si="0"/>
        <v>M</v>
      </c>
      <c r="H15" s="49"/>
      <c r="I15" s="46"/>
      <c r="J15" s="50"/>
      <c r="K15" s="40">
        <f>TIME(Tabulka4810121416[[#This Row],[hod]],Tabulka4810121416[[#This Row],[min]],Tabulka4810121416[[#This Row],[sek]])</f>
        <v>0</v>
      </c>
      <c r="L15" s="52" t="str">
        <f>IF(AND(ISBLANK(H15),ISBLANK(I15),ISBLANK(J15)),"-",IF(K15&gt;=MAX(K$6:K15),"ok","chyba!!!"))</f>
        <v>-</v>
      </c>
      <c r="N15" s="1"/>
    </row>
    <row r="16" spans="2:14">
      <c r="B16" s="42">
        <v>11</v>
      </c>
      <c r="C16" s="43"/>
      <c r="D16" s="19" t="str">
        <f>IF(ISBLANK(Tabulka4810121416[[#This Row],[start. č.]]),"-",VLOOKUP(CONCATENATE($F$2,"-",Tabulka4810121416[[#This Row],[m/ž]],"-",Tabulka4810121416[[#This Row],[start. č.]]),'3. REGISTRACE'!B:F,3,0))</f>
        <v>-</v>
      </c>
      <c r="E16" s="16" t="str">
        <f>IF(ISBLANK(Tabulka4810121416[[#This Row],[start. č.]]),"-",VLOOKUP(CONCATENATE($F$2,"-",Tabulka4810121416[[#This Row],[m/ž]],"-",Tabulka4810121416[[#This Row],[start. č.]]),'3. REGISTRACE'!B:F,4,0))</f>
        <v>-</v>
      </c>
      <c r="F16" s="44" t="str">
        <f>IF(ISBLANK(Tabulka4810121416[[#This Row],[start. č.]]),"-",VLOOKUP(CONCATENATE($F$2,"-",Tabulka4810121416[[#This Row],[m/ž]],"-",Tabulka4810121416[[#This Row],[start. č.]]),'3. REGISTRACE'!B:F,5,0))</f>
        <v>-</v>
      </c>
      <c r="G16" s="16" t="str">
        <f t="shared" si="0"/>
        <v>M</v>
      </c>
      <c r="H16" s="49"/>
      <c r="I16" s="46"/>
      <c r="J16" s="50"/>
      <c r="K16" s="40">
        <f>TIME(Tabulka4810121416[[#This Row],[hod]],Tabulka4810121416[[#This Row],[min]],Tabulka4810121416[[#This Row],[sek]])</f>
        <v>0</v>
      </c>
      <c r="L16" s="52" t="str">
        <f>IF(AND(ISBLANK(H16),ISBLANK(I16),ISBLANK(J16)),"-",IF(K16&gt;=MAX(K$6:K16),"ok","chyba!!!"))</f>
        <v>-</v>
      </c>
      <c r="N16" s="1"/>
    </row>
    <row r="17" spans="2:14">
      <c r="B17" s="42">
        <v>12</v>
      </c>
      <c r="C17" s="43"/>
      <c r="D17" s="19" t="str">
        <f>IF(ISBLANK(Tabulka4810121416[[#This Row],[start. č.]]),"-",VLOOKUP(CONCATENATE($F$2,"-",Tabulka4810121416[[#This Row],[m/ž]],"-",Tabulka4810121416[[#This Row],[start. č.]]),'3. REGISTRACE'!B:F,3,0))</f>
        <v>-</v>
      </c>
      <c r="E17" s="16" t="str">
        <f>IF(ISBLANK(Tabulka4810121416[[#This Row],[start. č.]]),"-",VLOOKUP(CONCATENATE($F$2,"-",Tabulka4810121416[[#This Row],[m/ž]],"-",Tabulka4810121416[[#This Row],[start. č.]]),'3. REGISTRACE'!B:F,4,0))</f>
        <v>-</v>
      </c>
      <c r="F17" s="44" t="str">
        <f>IF(ISBLANK(Tabulka4810121416[[#This Row],[start. č.]]),"-",VLOOKUP(CONCATENATE($F$2,"-",Tabulka4810121416[[#This Row],[m/ž]],"-",Tabulka4810121416[[#This Row],[start. č.]]),'3. REGISTRACE'!B:F,5,0))</f>
        <v>-</v>
      </c>
      <c r="G17" s="16" t="str">
        <f t="shared" si="0"/>
        <v>M</v>
      </c>
      <c r="H17" s="49"/>
      <c r="I17" s="46"/>
      <c r="J17" s="50"/>
      <c r="K17" s="40">
        <f>TIME(Tabulka4810121416[[#This Row],[hod]],Tabulka4810121416[[#This Row],[min]],Tabulka4810121416[[#This Row],[sek]])</f>
        <v>0</v>
      </c>
      <c r="L17" s="52" t="str">
        <f>IF(AND(ISBLANK(H17),ISBLANK(I17),ISBLANK(J17)),"-",IF(K17&gt;=MAX(K$6:K17),"ok","chyba!!!"))</f>
        <v>-</v>
      </c>
      <c r="N17" s="1"/>
    </row>
    <row r="18" spans="2:14">
      <c r="B18" s="42">
        <v>13</v>
      </c>
      <c r="C18" s="43"/>
      <c r="D18" s="19" t="str">
        <f>IF(ISBLANK(Tabulka4810121416[[#This Row],[start. č.]]),"-",VLOOKUP(CONCATENATE($F$2,"-",Tabulka4810121416[[#This Row],[m/ž]],"-",Tabulka4810121416[[#This Row],[start. č.]]),'3. REGISTRACE'!B:F,3,0))</f>
        <v>-</v>
      </c>
      <c r="E18" s="16" t="str">
        <f>IF(ISBLANK(Tabulka4810121416[[#This Row],[start. č.]]),"-",VLOOKUP(CONCATENATE($F$2,"-",Tabulka4810121416[[#This Row],[m/ž]],"-",Tabulka4810121416[[#This Row],[start. č.]]),'3. REGISTRACE'!B:F,4,0))</f>
        <v>-</v>
      </c>
      <c r="F18" s="44" t="str">
        <f>IF(ISBLANK(Tabulka4810121416[[#This Row],[start. č.]]),"-",VLOOKUP(CONCATENATE($F$2,"-",Tabulka4810121416[[#This Row],[m/ž]],"-",Tabulka4810121416[[#This Row],[start. č.]]),'3. REGISTRACE'!B:F,5,0))</f>
        <v>-</v>
      </c>
      <c r="G18" s="16" t="str">
        <f t="shared" si="0"/>
        <v>M</v>
      </c>
      <c r="H18" s="49"/>
      <c r="I18" s="46"/>
      <c r="J18" s="50"/>
      <c r="K18" s="40">
        <f>TIME(Tabulka4810121416[[#This Row],[hod]],Tabulka4810121416[[#This Row],[min]],Tabulka4810121416[[#This Row],[sek]])</f>
        <v>0</v>
      </c>
      <c r="L18" s="52" t="str">
        <f>IF(AND(ISBLANK(H18),ISBLANK(I18),ISBLANK(J18)),"-",IF(K18&gt;=MAX(K$6:K18),"ok","chyba!!!"))</f>
        <v>-</v>
      </c>
      <c r="N18" s="1"/>
    </row>
    <row r="19" spans="2:14">
      <c r="B19" s="42">
        <v>14</v>
      </c>
      <c r="C19" s="43"/>
      <c r="D19" s="19" t="str">
        <f>IF(ISBLANK(Tabulka4810121416[[#This Row],[start. č.]]),"-",VLOOKUP(CONCATENATE($F$2,"-",Tabulka4810121416[[#This Row],[m/ž]],"-",Tabulka4810121416[[#This Row],[start. č.]]),'3. REGISTRACE'!B:F,3,0))</f>
        <v>-</v>
      </c>
      <c r="E19" s="16" t="str">
        <f>IF(ISBLANK(Tabulka4810121416[[#This Row],[start. č.]]),"-",VLOOKUP(CONCATENATE($F$2,"-",Tabulka4810121416[[#This Row],[m/ž]],"-",Tabulka4810121416[[#This Row],[start. č.]]),'3. REGISTRACE'!B:F,4,0))</f>
        <v>-</v>
      </c>
      <c r="F19" s="44" t="str">
        <f>IF(ISBLANK(Tabulka4810121416[[#This Row],[start. č.]]),"-",VLOOKUP(CONCATENATE($F$2,"-",Tabulka4810121416[[#This Row],[m/ž]],"-",Tabulka4810121416[[#This Row],[start. č.]]),'3. REGISTRACE'!B:F,5,0))</f>
        <v>-</v>
      </c>
      <c r="G19" s="16" t="str">
        <f t="shared" si="0"/>
        <v>M</v>
      </c>
      <c r="H19" s="49"/>
      <c r="I19" s="46"/>
      <c r="J19" s="50"/>
      <c r="K19" s="40">
        <f>TIME(Tabulka4810121416[[#This Row],[hod]],Tabulka4810121416[[#This Row],[min]],Tabulka4810121416[[#This Row],[sek]])</f>
        <v>0</v>
      </c>
      <c r="L19" s="52" t="str">
        <f>IF(AND(ISBLANK(H19),ISBLANK(I19),ISBLANK(J19)),"-",IF(K19&gt;=MAX(K$6:K19),"ok","chyba!!!"))</f>
        <v>-</v>
      </c>
      <c r="N19" s="1"/>
    </row>
    <row r="20" spans="2:14">
      <c r="B20" s="42">
        <v>15</v>
      </c>
      <c r="C20" s="43"/>
      <c r="D20" s="19" t="str">
        <f>IF(ISBLANK(Tabulka4810121416[[#This Row],[start. č.]]),"-",VLOOKUP(CONCATENATE($F$2,"-",Tabulka4810121416[[#This Row],[m/ž]],"-",Tabulka4810121416[[#This Row],[start. č.]]),'3. REGISTRACE'!B:F,3,0))</f>
        <v>-</v>
      </c>
      <c r="E20" s="16" t="str">
        <f>IF(ISBLANK(Tabulka4810121416[[#This Row],[start. č.]]),"-",VLOOKUP(CONCATENATE($F$2,"-",Tabulka4810121416[[#This Row],[m/ž]],"-",Tabulka4810121416[[#This Row],[start. č.]]),'3. REGISTRACE'!B:F,4,0))</f>
        <v>-</v>
      </c>
      <c r="F20" s="44" t="str">
        <f>IF(ISBLANK(Tabulka4810121416[[#This Row],[start. č.]]),"-",VLOOKUP(CONCATENATE($F$2,"-",Tabulka4810121416[[#This Row],[m/ž]],"-",Tabulka4810121416[[#This Row],[start. č.]]),'3. REGISTRACE'!B:F,5,0))</f>
        <v>-</v>
      </c>
      <c r="G20" s="16" t="str">
        <f t="shared" si="0"/>
        <v>M</v>
      </c>
      <c r="H20" s="49"/>
      <c r="I20" s="46"/>
      <c r="J20" s="50"/>
      <c r="K20" s="40">
        <f>TIME(Tabulka4810121416[[#This Row],[hod]],Tabulka4810121416[[#This Row],[min]],Tabulka4810121416[[#This Row],[sek]])</f>
        <v>0</v>
      </c>
      <c r="L20" s="52" t="str">
        <f>IF(AND(ISBLANK(H20),ISBLANK(I20),ISBLANK(J20)),"-",IF(K20&gt;=MAX(K$6:K20),"ok","chyba!!!"))</f>
        <v>-</v>
      </c>
      <c r="N20" s="1"/>
    </row>
    <row r="21" spans="2:14">
      <c r="B21" s="42">
        <v>16</v>
      </c>
      <c r="C21" s="43"/>
      <c r="D21" s="19" t="str">
        <f>IF(ISBLANK(Tabulka4810121416[[#This Row],[start. č.]]),"-",VLOOKUP(CONCATENATE($F$2,"-",Tabulka4810121416[[#This Row],[m/ž]],"-",Tabulka4810121416[[#This Row],[start. č.]]),'3. REGISTRACE'!B:F,3,0))</f>
        <v>-</v>
      </c>
      <c r="E21" s="16" t="str">
        <f>IF(ISBLANK(Tabulka4810121416[[#This Row],[start. č.]]),"-",VLOOKUP(CONCATENATE($F$2,"-",Tabulka4810121416[[#This Row],[m/ž]],"-",Tabulka4810121416[[#This Row],[start. č.]]),'3. REGISTRACE'!B:F,4,0))</f>
        <v>-</v>
      </c>
      <c r="F21" s="44" t="str">
        <f>IF(ISBLANK(Tabulka4810121416[[#This Row],[start. č.]]),"-",VLOOKUP(CONCATENATE($F$2,"-",Tabulka4810121416[[#This Row],[m/ž]],"-",Tabulka4810121416[[#This Row],[start. č.]]),'3. REGISTRACE'!B:F,5,0))</f>
        <v>-</v>
      </c>
      <c r="G21" s="16" t="str">
        <f t="shared" si="0"/>
        <v>M</v>
      </c>
      <c r="H21" s="49"/>
      <c r="I21" s="46"/>
      <c r="J21" s="50"/>
      <c r="K21" s="40">
        <f>TIME(Tabulka4810121416[[#This Row],[hod]],Tabulka4810121416[[#This Row],[min]],Tabulka4810121416[[#This Row],[sek]])</f>
        <v>0</v>
      </c>
      <c r="L21" s="52" t="str">
        <f>IF(AND(ISBLANK(H21),ISBLANK(I21),ISBLANK(J21)),"-",IF(K21&gt;=MAX(K$6:K21),"ok","chyba!!!"))</f>
        <v>-</v>
      </c>
      <c r="N21" s="1"/>
    </row>
    <row r="22" spans="2:14">
      <c r="B22" s="42">
        <v>17</v>
      </c>
      <c r="C22" s="43"/>
      <c r="D22" s="19" t="str">
        <f>IF(ISBLANK(Tabulka4810121416[[#This Row],[start. č.]]),"-",VLOOKUP(CONCATENATE($F$2,"-",Tabulka4810121416[[#This Row],[m/ž]],"-",Tabulka4810121416[[#This Row],[start. č.]]),'3. REGISTRACE'!B:F,3,0))</f>
        <v>-</v>
      </c>
      <c r="E22" s="16" t="str">
        <f>IF(ISBLANK(Tabulka4810121416[[#This Row],[start. č.]]),"-",VLOOKUP(CONCATENATE($F$2,"-",Tabulka4810121416[[#This Row],[m/ž]],"-",Tabulka4810121416[[#This Row],[start. č.]]),'3. REGISTRACE'!B:F,4,0))</f>
        <v>-</v>
      </c>
      <c r="F22" s="44" t="str">
        <f>IF(ISBLANK(Tabulka4810121416[[#This Row],[start. č.]]),"-",VLOOKUP(CONCATENATE($F$2,"-",Tabulka4810121416[[#This Row],[m/ž]],"-",Tabulka4810121416[[#This Row],[start. č.]]),'3. REGISTRACE'!B:F,5,0))</f>
        <v>-</v>
      </c>
      <c r="G22" s="16" t="str">
        <f t="shared" si="0"/>
        <v>M</v>
      </c>
      <c r="H22" s="49"/>
      <c r="I22" s="46"/>
      <c r="J22" s="50"/>
      <c r="K22" s="40">
        <f>TIME(Tabulka4810121416[[#This Row],[hod]],Tabulka4810121416[[#This Row],[min]],Tabulka4810121416[[#This Row],[sek]])</f>
        <v>0</v>
      </c>
      <c r="L22" s="52" t="str">
        <f>IF(AND(ISBLANK(H22),ISBLANK(I22),ISBLANK(J22)),"-",IF(K22&gt;=MAX(K$6:K22),"ok","chyba!!!"))</f>
        <v>-</v>
      </c>
      <c r="N22" s="1"/>
    </row>
    <row r="23" spans="2:14">
      <c r="B23" s="42">
        <v>18</v>
      </c>
      <c r="C23" s="43"/>
      <c r="D23" s="19" t="str">
        <f>IF(ISBLANK(Tabulka4810121416[[#This Row],[start. č.]]),"-",VLOOKUP(CONCATENATE($F$2,"-",Tabulka4810121416[[#This Row],[m/ž]],"-",Tabulka4810121416[[#This Row],[start. č.]]),'3. REGISTRACE'!B:F,3,0))</f>
        <v>-</v>
      </c>
      <c r="E23" s="16" t="str">
        <f>IF(ISBLANK(Tabulka4810121416[[#This Row],[start. č.]]),"-",VLOOKUP(CONCATENATE($F$2,"-",Tabulka4810121416[[#This Row],[m/ž]],"-",Tabulka4810121416[[#This Row],[start. č.]]),'3. REGISTRACE'!B:F,4,0))</f>
        <v>-</v>
      </c>
      <c r="F23" s="44" t="str">
        <f>IF(ISBLANK(Tabulka4810121416[[#This Row],[start. č.]]),"-",VLOOKUP(CONCATENATE($F$2,"-",Tabulka4810121416[[#This Row],[m/ž]],"-",Tabulka4810121416[[#This Row],[start. č.]]),'3. REGISTRACE'!B:F,5,0))</f>
        <v>-</v>
      </c>
      <c r="G23" s="16" t="str">
        <f t="shared" si="0"/>
        <v>M</v>
      </c>
      <c r="H23" s="49"/>
      <c r="I23" s="46"/>
      <c r="J23" s="50"/>
      <c r="K23" s="40">
        <f>TIME(Tabulka4810121416[[#This Row],[hod]],Tabulka4810121416[[#This Row],[min]],Tabulka4810121416[[#This Row],[sek]])</f>
        <v>0</v>
      </c>
      <c r="L23" s="52" t="str">
        <f>IF(AND(ISBLANK(H23),ISBLANK(I23),ISBLANK(J23)),"-",IF(K23&gt;=MAX(K$6:K23),"ok","chyba!!!"))</f>
        <v>-</v>
      </c>
      <c r="N23" s="1"/>
    </row>
    <row r="24" spans="2:14">
      <c r="B24" s="42">
        <v>19</v>
      </c>
      <c r="C24" s="43"/>
      <c r="D24" s="19" t="str">
        <f>IF(ISBLANK(Tabulka4810121416[[#This Row],[start. č.]]),"-",VLOOKUP(CONCATENATE($F$2,"-",Tabulka4810121416[[#This Row],[m/ž]],"-",Tabulka4810121416[[#This Row],[start. č.]]),'3. REGISTRACE'!B:F,3,0))</f>
        <v>-</v>
      </c>
      <c r="E24" s="16" t="str">
        <f>IF(ISBLANK(Tabulka4810121416[[#This Row],[start. č.]]),"-",VLOOKUP(CONCATENATE($F$2,"-",Tabulka4810121416[[#This Row],[m/ž]],"-",Tabulka4810121416[[#This Row],[start. č.]]),'3. REGISTRACE'!B:F,4,0))</f>
        <v>-</v>
      </c>
      <c r="F24" s="44" t="str">
        <f>IF(ISBLANK(Tabulka4810121416[[#This Row],[start. č.]]),"-",VLOOKUP(CONCATENATE($F$2,"-",Tabulka4810121416[[#This Row],[m/ž]],"-",Tabulka4810121416[[#This Row],[start. č.]]),'3. REGISTRACE'!B:F,5,0))</f>
        <v>-</v>
      </c>
      <c r="G24" s="16" t="str">
        <f t="shared" si="0"/>
        <v>M</v>
      </c>
      <c r="H24" s="49"/>
      <c r="I24" s="46"/>
      <c r="J24" s="50"/>
      <c r="K24" s="40">
        <f>TIME(Tabulka4810121416[[#This Row],[hod]],Tabulka4810121416[[#This Row],[min]],Tabulka4810121416[[#This Row],[sek]])</f>
        <v>0</v>
      </c>
      <c r="L24" s="52" t="str">
        <f>IF(AND(ISBLANK(H24),ISBLANK(I24),ISBLANK(J24)),"-",IF(K24&gt;=MAX(K$6:K24),"ok","chyba!!!"))</f>
        <v>-</v>
      </c>
      <c r="N24" s="1"/>
    </row>
    <row r="25" spans="2:14">
      <c r="B25" s="42">
        <v>20</v>
      </c>
      <c r="C25" s="43"/>
      <c r="D25" s="19" t="str">
        <f>IF(ISBLANK(Tabulka4810121416[[#This Row],[start. č.]]),"-",VLOOKUP(CONCATENATE($F$2,"-",Tabulka4810121416[[#This Row],[m/ž]],"-",Tabulka4810121416[[#This Row],[start. č.]]),'3. REGISTRACE'!B:F,3,0))</f>
        <v>-</v>
      </c>
      <c r="E25" s="16" t="str">
        <f>IF(ISBLANK(Tabulka4810121416[[#This Row],[start. č.]]),"-",VLOOKUP(CONCATENATE($F$2,"-",Tabulka4810121416[[#This Row],[m/ž]],"-",Tabulka4810121416[[#This Row],[start. č.]]),'3. REGISTRACE'!B:F,4,0))</f>
        <v>-</v>
      </c>
      <c r="F25" s="44" t="str">
        <f>IF(ISBLANK(Tabulka4810121416[[#This Row],[start. č.]]),"-",VLOOKUP(CONCATENATE($F$2,"-",Tabulka4810121416[[#This Row],[m/ž]],"-",Tabulka4810121416[[#This Row],[start. č.]]),'3. REGISTRACE'!B:F,5,0))</f>
        <v>-</v>
      </c>
      <c r="G25" s="16" t="str">
        <f t="shared" si="0"/>
        <v>M</v>
      </c>
      <c r="H25" s="49"/>
      <c r="I25" s="46"/>
      <c r="J25" s="50"/>
      <c r="K25" s="40">
        <f>TIME(Tabulka4810121416[[#This Row],[hod]],Tabulka4810121416[[#This Row],[min]],Tabulka4810121416[[#This Row],[sek]])</f>
        <v>0</v>
      </c>
      <c r="L25" s="52" t="str">
        <f>IF(AND(ISBLANK(H25),ISBLANK(I25),ISBLANK(J25)),"-",IF(K25&gt;=MAX(K$6:K25),"ok","chyba!!!"))</f>
        <v>-</v>
      </c>
      <c r="N25" s="1"/>
    </row>
    <row r="26" spans="2:14">
      <c r="B26" s="42">
        <v>21</v>
      </c>
      <c r="C26" s="43"/>
      <c r="D26" s="19" t="str">
        <f>IF(ISBLANK(Tabulka4810121416[[#This Row],[start. č.]]),"-",VLOOKUP(CONCATENATE($F$2,"-",Tabulka4810121416[[#This Row],[m/ž]],"-",Tabulka4810121416[[#This Row],[start. č.]]),'3. REGISTRACE'!B:F,3,0))</f>
        <v>-</v>
      </c>
      <c r="E26" s="16" t="str">
        <f>IF(ISBLANK(Tabulka4810121416[[#This Row],[start. č.]]),"-",VLOOKUP(CONCATENATE($F$2,"-",Tabulka4810121416[[#This Row],[m/ž]],"-",Tabulka4810121416[[#This Row],[start. č.]]),'3. REGISTRACE'!B:F,4,0))</f>
        <v>-</v>
      </c>
      <c r="F26" s="44" t="str">
        <f>IF(ISBLANK(Tabulka4810121416[[#This Row],[start. č.]]),"-",VLOOKUP(CONCATENATE($F$2,"-",Tabulka4810121416[[#This Row],[m/ž]],"-",Tabulka4810121416[[#This Row],[start. č.]]),'3. REGISTRACE'!B:F,5,0))</f>
        <v>-</v>
      </c>
      <c r="G26" s="16" t="str">
        <f t="shared" si="0"/>
        <v>M</v>
      </c>
      <c r="H26" s="49"/>
      <c r="I26" s="46"/>
      <c r="J26" s="50"/>
      <c r="K26" s="40">
        <f>TIME(Tabulka4810121416[[#This Row],[hod]],Tabulka4810121416[[#This Row],[min]],Tabulka4810121416[[#This Row],[sek]])</f>
        <v>0</v>
      </c>
      <c r="L26" s="52" t="str">
        <f>IF(AND(ISBLANK(H26),ISBLANK(I26),ISBLANK(J26)),"-",IF(K26&gt;=MAX(K$6:K26),"ok","chyba!!!"))</f>
        <v>-</v>
      </c>
      <c r="N26" s="1"/>
    </row>
    <row r="27" spans="2:14">
      <c r="B27" s="42">
        <v>22</v>
      </c>
      <c r="C27" s="43"/>
      <c r="D27" s="19" t="str">
        <f>IF(ISBLANK(Tabulka4810121416[[#This Row],[start. č.]]),"-",VLOOKUP(CONCATENATE($F$2,"-",Tabulka4810121416[[#This Row],[m/ž]],"-",Tabulka4810121416[[#This Row],[start. č.]]),'3. REGISTRACE'!B:F,3,0))</f>
        <v>-</v>
      </c>
      <c r="E27" s="16" t="str">
        <f>IF(ISBLANK(Tabulka4810121416[[#This Row],[start. č.]]),"-",VLOOKUP(CONCATENATE($F$2,"-",Tabulka4810121416[[#This Row],[m/ž]],"-",Tabulka4810121416[[#This Row],[start. č.]]),'3. REGISTRACE'!B:F,4,0))</f>
        <v>-</v>
      </c>
      <c r="F27" s="44" t="str">
        <f>IF(ISBLANK(Tabulka4810121416[[#This Row],[start. č.]]),"-",VLOOKUP(CONCATENATE($F$2,"-",Tabulka4810121416[[#This Row],[m/ž]],"-",Tabulka4810121416[[#This Row],[start. č.]]),'3. REGISTRACE'!B:F,5,0))</f>
        <v>-</v>
      </c>
      <c r="G27" s="16" t="str">
        <f t="shared" si="0"/>
        <v>M</v>
      </c>
      <c r="H27" s="49"/>
      <c r="I27" s="46"/>
      <c r="J27" s="50"/>
      <c r="K27" s="40">
        <f>TIME(Tabulka4810121416[[#This Row],[hod]],Tabulka4810121416[[#This Row],[min]],Tabulka4810121416[[#This Row],[sek]])</f>
        <v>0</v>
      </c>
      <c r="L27" s="52" t="str">
        <f>IF(AND(ISBLANK(H27),ISBLANK(I27),ISBLANK(J27)),"-",IF(K27&gt;=MAX(K$6:K27),"ok","chyba!!!"))</f>
        <v>-</v>
      </c>
      <c r="N27" s="1"/>
    </row>
    <row r="28" spans="2:14">
      <c r="B28" s="42">
        <v>23</v>
      </c>
      <c r="C28" s="43"/>
      <c r="D28" s="19" t="str">
        <f>IF(ISBLANK(Tabulka4810121416[[#This Row],[start. č.]]),"-",VLOOKUP(CONCATENATE($F$2,"-",Tabulka4810121416[[#This Row],[m/ž]],"-",Tabulka4810121416[[#This Row],[start. č.]]),'3. REGISTRACE'!B:F,3,0))</f>
        <v>-</v>
      </c>
      <c r="E28" s="16" t="str">
        <f>IF(ISBLANK(Tabulka4810121416[[#This Row],[start. č.]]),"-",VLOOKUP(CONCATENATE($F$2,"-",Tabulka4810121416[[#This Row],[m/ž]],"-",Tabulka4810121416[[#This Row],[start. č.]]),'3. REGISTRACE'!B:F,4,0))</f>
        <v>-</v>
      </c>
      <c r="F28" s="44" t="str">
        <f>IF(ISBLANK(Tabulka4810121416[[#This Row],[start. č.]]),"-",VLOOKUP(CONCATENATE($F$2,"-",Tabulka4810121416[[#This Row],[m/ž]],"-",Tabulka4810121416[[#This Row],[start. č.]]),'3. REGISTRACE'!B:F,5,0))</f>
        <v>-</v>
      </c>
      <c r="G28" s="16" t="str">
        <f t="shared" si="0"/>
        <v>M</v>
      </c>
      <c r="H28" s="49"/>
      <c r="I28" s="46"/>
      <c r="J28" s="50"/>
      <c r="K28" s="40">
        <f>TIME(Tabulka4810121416[[#This Row],[hod]],Tabulka4810121416[[#This Row],[min]],Tabulka4810121416[[#This Row],[sek]])</f>
        <v>0</v>
      </c>
      <c r="L28" s="52" t="str">
        <f>IF(AND(ISBLANK(H28),ISBLANK(I28),ISBLANK(J28)),"-",IF(K28&gt;=MAX(K$6:K28),"ok","chyba!!!"))</f>
        <v>-</v>
      </c>
      <c r="N28" s="1"/>
    </row>
    <row r="29" spans="2:14">
      <c r="B29" s="42">
        <v>24</v>
      </c>
      <c r="C29" s="43"/>
      <c r="D29" s="19" t="str">
        <f>IF(ISBLANK(Tabulka4810121416[[#This Row],[start. č.]]),"-",VLOOKUP(CONCATENATE($F$2,"-",Tabulka4810121416[[#This Row],[m/ž]],"-",Tabulka4810121416[[#This Row],[start. č.]]),'3. REGISTRACE'!B:F,3,0))</f>
        <v>-</v>
      </c>
      <c r="E29" s="16" t="str">
        <f>IF(ISBLANK(Tabulka4810121416[[#This Row],[start. č.]]),"-",VLOOKUP(CONCATENATE($F$2,"-",Tabulka4810121416[[#This Row],[m/ž]],"-",Tabulka4810121416[[#This Row],[start. č.]]),'3. REGISTRACE'!B:F,4,0))</f>
        <v>-</v>
      </c>
      <c r="F29" s="44" t="str">
        <f>IF(ISBLANK(Tabulka4810121416[[#This Row],[start. č.]]),"-",VLOOKUP(CONCATENATE($F$2,"-",Tabulka4810121416[[#This Row],[m/ž]],"-",Tabulka4810121416[[#This Row],[start. č.]]),'3. REGISTRACE'!B:F,5,0))</f>
        <v>-</v>
      </c>
      <c r="G29" s="16" t="str">
        <f t="shared" si="0"/>
        <v>M</v>
      </c>
      <c r="H29" s="49"/>
      <c r="I29" s="46"/>
      <c r="J29" s="50"/>
      <c r="K29" s="40">
        <f>TIME(Tabulka4810121416[[#This Row],[hod]],Tabulka4810121416[[#This Row],[min]],Tabulka4810121416[[#This Row],[sek]])</f>
        <v>0</v>
      </c>
      <c r="L29" s="52" t="str">
        <f>IF(AND(ISBLANK(H29),ISBLANK(I29),ISBLANK(J29)),"-",IF(K29&gt;=MAX(K$6:K29),"ok","chyba!!!"))</f>
        <v>-</v>
      </c>
      <c r="N29" s="1"/>
    </row>
    <row r="30" spans="2:14">
      <c r="B30" s="42">
        <v>25</v>
      </c>
      <c r="C30" s="43"/>
      <c r="D30" s="19" t="str">
        <f>IF(ISBLANK(Tabulka4810121416[[#This Row],[start. č.]]),"-",VLOOKUP(CONCATENATE($F$2,"-",Tabulka4810121416[[#This Row],[m/ž]],"-",Tabulka4810121416[[#This Row],[start. č.]]),'3. REGISTRACE'!B:F,3,0))</f>
        <v>-</v>
      </c>
      <c r="E30" s="16" t="str">
        <f>IF(ISBLANK(Tabulka4810121416[[#This Row],[start. č.]]),"-",VLOOKUP(CONCATENATE($F$2,"-",Tabulka4810121416[[#This Row],[m/ž]],"-",Tabulka4810121416[[#This Row],[start. č.]]),'3. REGISTRACE'!B:F,4,0))</f>
        <v>-</v>
      </c>
      <c r="F30" s="44" t="str">
        <f>IF(ISBLANK(Tabulka4810121416[[#This Row],[start. č.]]),"-",VLOOKUP(CONCATENATE($F$2,"-",Tabulka4810121416[[#This Row],[m/ž]],"-",Tabulka4810121416[[#This Row],[start. č.]]),'3. REGISTRACE'!B:F,5,0))</f>
        <v>-</v>
      </c>
      <c r="G30" s="16" t="str">
        <f t="shared" si="0"/>
        <v>M</v>
      </c>
      <c r="H30" s="49"/>
      <c r="I30" s="46"/>
      <c r="J30" s="50"/>
      <c r="K30" s="40">
        <f>TIME(Tabulka4810121416[[#This Row],[hod]],Tabulka4810121416[[#This Row],[min]],Tabulka4810121416[[#This Row],[sek]])</f>
        <v>0</v>
      </c>
      <c r="L30" s="52" t="str">
        <f>IF(AND(ISBLANK(H30),ISBLANK(I30),ISBLANK(J30)),"-",IF(K30&gt;=MAX(K$6:K30),"ok","chyba!!!"))</f>
        <v>-</v>
      </c>
      <c r="N30" s="1"/>
    </row>
    <row r="33" spans="2:14" ht="15.75">
      <c r="B33" s="59" t="s">
        <v>93</v>
      </c>
      <c r="D33" s="2"/>
      <c r="L33" s="71" t="str">
        <f>IF(ISBLANK('1. Index'!C44),"-",'1. Index'!C44)</f>
        <v>-</v>
      </c>
      <c r="M33" s="71"/>
    </row>
    <row r="35" spans="2:14">
      <c r="B35" s="1" t="s">
        <v>13</v>
      </c>
      <c r="C35" s="2" t="s">
        <v>0</v>
      </c>
      <c r="D35" s="1" t="s">
        <v>14</v>
      </c>
      <c r="E35" s="2" t="s">
        <v>3</v>
      </c>
      <c r="F35" s="1" t="s">
        <v>1</v>
      </c>
      <c r="G35" s="2" t="s">
        <v>2</v>
      </c>
      <c r="H35" s="2" t="s">
        <v>15</v>
      </c>
      <c r="I35" s="2" t="s">
        <v>16</v>
      </c>
      <c r="J35" s="2" t="s">
        <v>17</v>
      </c>
      <c r="K35" s="41" t="s">
        <v>18</v>
      </c>
      <c r="L35" s="51" t="s">
        <v>83</v>
      </c>
      <c r="N35" s="1"/>
    </row>
    <row r="36" spans="2:14">
      <c r="B36" s="42">
        <v>1</v>
      </c>
      <c r="C36" s="43">
        <v>147</v>
      </c>
      <c r="D36" s="19" t="str">
        <f>IF(ISBLANK(Tabulka44911131517[[#This Row],[start. č.]]),"-",VLOOKUP(CONCATENATE($F$2,"-",Tabulka44911131517[[#This Row],[m/ž]],"-",Tabulka44911131517[[#This Row],[start. č.]]),'3. REGISTRACE'!B:F,3,0))</f>
        <v>Ludvíková Tereza</v>
      </c>
      <c r="E36" s="16">
        <f>IF(ISBLANK(Tabulka44911131517[[#This Row],[start. č.]]),"-",VLOOKUP(CONCATENATE($F$2,"-",Tabulka44911131517[[#This Row],[m/ž]],"-",Tabulka44911131517[[#This Row],[start. č.]]),'3. REGISTRACE'!B:F,4,0))</f>
        <v>2003</v>
      </c>
      <c r="F36" s="44" t="str">
        <f>IF(ISBLANK(Tabulka44911131517[[#This Row],[start. č.]]),"-",VLOOKUP(CONCATENATE($F$2,"-",Tabulka44911131517[[#This Row],[m/ž]],"-",Tabulka44911131517[[#This Row],[start. č.]]),'3. REGISTRACE'!B:F,5,0))</f>
        <v>Sokol ČB</v>
      </c>
      <c r="G36" s="60" t="str">
        <f t="shared" ref="G36:G60" si="1">"Z"</f>
        <v>Z</v>
      </c>
      <c r="H36" s="47">
        <v>0</v>
      </c>
      <c r="I36" s="45">
        <v>7</v>
      </c>
      <c r="J36" s="48">
        <v>11</v>
      </c>
      <c r="K36" s="40">
        <f>TIME(Tabulka44911131517[[#This Row],[hod]],Tabulka44911131517[[#This Row],[min]],Tabulka44911131517[[#This Row],[sek]])</f>
        <v>4.9884259259259265E-3</v>
      </c>
      <c r="L36" s="52" t="str">
        <f>IF(AND(ISBLANK(H36),ISBLANK(I36),ISBLANK(J36)),"-",IF(K36&gt;=MAX(K$36:K36),"ok","chyba!!!"))</f>
        <v>ok</v>
      </c>
      <c r="N36" s="1"/>
    </row>
    <row r="37" spans="2:14">
      <c r="B37" s="42">
        <v>2</v>
      </c>
      <c r="C37" s="43">
        <v>189</v>
      </c>
      <c r="D37" s="19" t="str">
        <f>IF(ISBLANK(Tabulka44911131517[[#This Row],[start. č.]]),"-",VLOOKUP(CONCATENATE($F$2,"-",Tabulka44911131517[[#This Row],[m/ž]],"-",Tabulka44911131517[[#This Row],[start. č.]]),'3. REGISTRACE'!B:F,3,0))</f>
        <v>Majerová Michaela</v>
      </c>
      <c r="E37" s="16">
        <f>IF(ISBLANK(Tabulka44911131517[[#This Row],[start. č.]]),"-",VLOOKUP(CONCATENATE($F$2,"-",Tabulka44911131517[[#This Row],[m/ž]],"-",Tabulka44911131517[[#This Row],[start. č.]]),'3. REGISTRACE'!B:F,4,0))</f>
        <v>2003</v>
      </c>
      <c r="F37" s="44" t="str">
        <f>IF(ISBLANK(Tabulka44911131517[[#This Row],[start. č.]]),"-",VLOOKUP(CONCATENATE($F$2,"-",Tabulka44911131517[[#This Row],[m/ž]],"-",Tabulka44911131517[[#This Row],[start. č.]]),'3. REGISTRACE'!B:F,5,0))</f>
        <v>Boršov</v>
      </c>
      <c r="G37" s="16" t="str">
        <f t="shared" si="1"/>
        <v>Z</v>
      </c>
      <c r="H37" s="49">
        <v>0</v>
      </c>
      <c r="I37" s="46">
        <v>11</v>
      </c>
      <c r="J37" s="50">
        <v>19</v>
      </c>
      <c r="K37" s="40">
        <f>TIME(Tabulka44911131517[[#This Row],[hod]],Tabulka44911131517[[#This Row],[min]],Tabulka44911131517[[#This Row],[sek]])</f>
        <v>7.858796296296296E-3</v>
      </c>
      <c r="L37" s="52" t="str">
        <f>IF(AND(ISBLANK(H37),ISBLANK(I37),ISBLANK(J37)),"-",IF(K37&gt;=MAX(K$36:K37),"ok","chyba!!!"))</f>
        <v>ok</v>
      </c>
      <c r="N37" s="1"/>
    </row>
    <row r="38" spans="2:14">
      <c r="B38" s="42">
        <v>3</v>
      </c>
      <c r="C38" s="43">
        <v>188</v>
      </c>
      <c r="D38" s="19" t="str">
        <f>IF(ISBLANK(Tabulka44911131517[[#This Row],[start. č.]]),"-",VLOOKUP(CONCATENATE($F$2,"-",Tabulka44911131517[[#This Row],[m/ž]],"-",Tabulka44911131517[[#This Row],[start. č.]]),'3. REGISTRACE'!B:F,3,0))</f>
        <v>Nováčková Karina</v>
      </c>
      <c r="E38" s="16">
        <f>IF(ISBLANK(Tabulka44911131517[[#This Row],[start. č.]]),"-",VLOOKUP(CONCATENATE($F$2,"-",Tabulka44911131517[[#This Row],[m/ž]],"-",Tabulka44911131517[[#This Row],[start. č.]]),'3. REGISTRACE'!B:F,4,0))</f>
        <v>2003</v>
      </c>
      <c r="F38" s="44" t="str">
        <f>IF(ISBLANK(Tabulka44911131517[[#This Row],[start. č.]]),"-",VLOOKUP(CONCATENATE($F$2,"-",Tabulka44911131517[[#This Row],[m/ž]],"-",Tabulka44911131517[[#This Row],[start. č.]]),'3. REGISTRACE'!B:F,5,0))</f>
        <v>ČB</v>
      </c>
      <c r="G38" s="16" t="str">
        <f t="shared" si="1"/>
        <v>Z</v>
      </c>
      <c r="H38" s="67">
        <v>0</v>
      </c>
      <c r="I38" s="46">
        <v>19</v>
      </c>
      <c r="J38" s="50">
        <v>55</v>
      </c>
      <c r="K38" s="40">
        <f>TIME(Tabulka44911131517[[#This Row],[hod]],Tabulka44911131517[[#This Row],[min]],Tabulka44911131517[[#This Row],[sek]])</f>
        <v>1.383101851851852E-2</v>
      </c>
      <c r="L38" s="52" t="str">
        <f>IF(AND(ISBLANK(H38),ISBLANK(I38),ISBLANK(J38)),"-",IF(K38&gt;=MAX(K$36:K38),"ok","chyba!!!"))</f>
        <v>ok</v>
      </c>
      <c r="N38" s="1"/>
    </row>
    <row r="39" spans="2:14">
      <c r="B39" s="42">
        <v>4</v>
      </c>
      <c r="C39" s="43"/>
      <c r="D39" s="19" t="str">
        <f>IF(ISBLANK(Tabulka44911131517[[#This Row],[start. č.]]),"-",VLOOKUP(CONCATENATE($F$2,"-",Tabulka44911131517[[#This Row],[m/ž]],"-",Tabulka44911131517[[#This Row],[start. č.]]),'3. REGISTRACE'!B:F,3,0))</f>
        <v>-</v>
      </c>
      <c r="E39" s="16" t="str">
        <f>IF(ISBLANK(Tabulka44911131517[[#This Row],[start. č.]]),"-",VLOOKUP(CONCATENATE($F$2,"-",Tabulka44911131517[[#This Row],[m/ž]],"-",Tabulka44911131517[[#This Row],[start. č.]]),'3. REGISTRACE'!B:F,4,0))</f>
        <v>-</v>
      </c>
      <c r="F39" s="44" t="str">
        <f>IF(ISBLANK(Tabulka44911131517[[#This Row],[start. č.]]),"-",VLOOKUP(CONCATENATE($F$2,"-",Tabulka44911131517[[#This Row],[m/ž]],"-",Tabulka44911131517[[#This Row],[start. č.]]),'3. REGISTRACE'!B:F,5,0))</f>
        <v>-</v>
      </c>
      <c r="G39" s="16" t="str">
        <f t="shared" si="1"/>
        <v>Z</v>
      </c>
      <c r="H39" s="49"/>
      <c r="I39" s="46"/>
      <c r="J39" s="50"/>
      <c r="K39" s="40">
        <f>TIME(Tabulka44911131517[[#This Row],[hod]],Tabulka44911131517[[#This Row],[min]],Tabulka44911131517[[#This Row],[sek]])</f>
        <v>0</v>
      </c>
      <c r="L39" s="52" t="str">
        <f>IF(AND(ISBLANK(H39),ISBLANK(I39),ISBLANK(J39)),"-",IF(K39&gt;=MAX(K$36:K39),"ok","chyba!!!"))</f>
        <v>-</v>
      </c>
      <c r="N39" s="1"/>
    </row>
    <row r="40" spans="2:14">
      <c r="B40" s="42">
        <v>5</v>
      </c>
      <c r="C40" s="43"/>
      <c r="D40" s="19" t="str">
        <f>IF(ISBLANK(Tabulka44911131517[[#This Row],[start. č.]]),"-",VLOOKUP(CONCATENATE($F$2,"-",Tabulka44911131517[[#This Row],[m/ž]],"-",Tabulka44911131517[[#This Row],[start. č.]]),'3. REGISTRACE'!B:F,3,0))</f>
        <v>-</v>
      </c>
      <c r="E40" s="16" t="str">
        <f>IF(ISBLANK(Tabulka44911131517[[#This Row],[start. č.]]),"-",VLOOKUP(CONCATENATE($F$2,"-",Tabulka44911131517[[#This Row],[m/ž]],"-",Tabulka44911131517[[#This Row],[start. č.]]),'3. REGISTRACE'!B:F,4,0))</f>
        <v>-</v>
      </c>
      <c r="F40" s="44" t="str">
        <f>IF(ISBLANK(Tabulka44911131517[[#This Row],[start. č.]]),"-",VLOOKUP(CONCATENATE($F$2,"-",Tabulka44911131517[[#This Row],[m/ž]],"-",Tabulka44911131517[[#This Row],[start. č.]]),'3. REGISTRACE'!B:F,5,0))</f>
        <v>-</v>
      </c>
      <c r="G40" s="16" t="str">
        <f t="shared" si="1"/>
        <v>Z</v>
      </c>
      <c r="H40" s="49"/>
      <c r="I40" s="46"/>
      <c r="J40" s="50"/>
      <c r="K40" s="40">
        <f>TIME(Tabulka44911131517[[#This Row],[hod]],Tabulka44911131517[[#This Row],[min]],Tabulka44911131517[[#This Row],[sek]])</f>
        <v>0</v>
      </c>
      <c r="L40" s="52" t="str">
        <f>IF(AND(ISBLANK(H40),ISBLANK(I40),ISBLANK(J40)),"-",IF(K40&gt;=MAX(K$36:K40),"ok","chyba!!!"))</f>
        <v>-</v>
      </c>
      <c r="N40" s="1"/>
    </row>
    <row r="41" spans="2:14">
      <c r="B41" s="42">
        <v>6</v>
      </c>
      <c r="C41" s="43"/>
      <c r="D41" s="19" t="str">
        <f>IF(ISBLANK(Tabulka44911131517[[#This Row],[start. č.]]),"-",VLOOKUP(CONCATENATE($F$2,"-",Tabulka44911131517[[#This Row],[m/ž]],"-",Tabulka44911131517[[#This Row],[start. č.]]),'3. REGISTRACE'!B:F,3,0))</f>
        <v>-</v>
      </c>
      <c r="E41" s="16" t="str">
        <f>IF(ISBLANK(Tabulka44911131517[[#This Row],[start. č.]]),"-",VLOOKUP(CONCATENATE($F$2,"-",Tabulka44911131517[[#This Row],[m/ž]],"-",Tabulka44911131517[[#This Row],[start. č.]]),'3. REGISTRACE'!B:F,4,0))</f>
        <v>-</v>
      </c>
      <c r="F41" s="44" t="str">
        <f>IF(ISBLANK(Tabulka44911131517[[#This Row],[start. č.]]),"-",VLOOKUP(CONCATENATE($F$2,"-",Tabulka44911131517[[#This Row],[m/ž]],"-",Tabulka44911131517[[#This Row],[start. č.]]),'3. REGISTRACE'!B:F,5,0))</f>
        <v>-</v>
      </c>
      <c r="G41" s="16" t="str">
        <f t="shared" si="1"/>
        <v>Z</v>
      </c>
      <c r="H41" s="49"/>
      <c r="I41" s="46"/>
      <c r="J41" s="50"/>
      <c r="K41" s="40">
        <f>TIME(Tabulka44911131517[[#This Row],[hod]],Tabulka44911131517[[#This Row],[min]],Tabulka44911131517[[#This Row],[sek]])</f>
        <v>0</v>
      </c>
      <c r="L41" s="52" t="str">
        <f>IF(AND(ISBLANK(H41),ISBLANK(I41),ISBLANK(J41)),"-",IF(K41&gt;=MAX(K$36:K41),"ok","chyba!!!"))</f>
        <v>-</v>
      </c>
      <c r="N41" s="1"/>
    </row>
    <row r="42" spans="2:14">
      <c r="B42" s="42">
        <v>7</v>
      </c>
      <c r="C42" s="43"/>
      <c r="D42" s="19" t="str">
        <f>IF(ISBLANK(Tabulka44911131517[[#This Row],[start. č.]]),"-",VLOOKUP(CONCATENATE($F$2,"-",Tabulka44911131517[[#This Row],[m/ž]],"-",Tabulka44911131517[[#This Row],[start. č.]]),'3. REGISTRACE'!B:F,3,0))</f>
        <v>-</v>
      </c>
      <c r="E42" s="16" t="str">
        <f>IF(ISBLANK(Tabulka44911131517[[#This Row],[start. č.]]),"-",VLOOKUP(CONCATENATE($F$2,"-",Tabulka44911131517[[#This Row],[m/ž]],"-",Tabulka44911131517[[#This Row],[start. č.]]),'3. REGISTRACE'!B:F,4,0))</f>
        <v>-</v>
      </c>
      <c r="F42" s="44" t="str">
        <f>IF(ISBLANK(Tabulka44911131517[[#This Row],[start. č.]]),"-",VLOOKUP(CONCATENATE($F$2,"-",Tabulka44911131517[[#This Row],[m/ž]],"-",Tabulka44911131517[[#This Row],[start. č.]]),'3. REGISTRACE'!B:F,5,0))</f>
        <v>-</v>
      </c>
      <c r="G42" s="16" t="str">
        <f t="shared" si="1"/>
        <v>Z</v>
      </c>
      <c r="H42" s="49"/>
      <c r="I42" s="46"/>
      <c r="J42" s="50"/>
      <c r="K42" s="40">
        <f>TIME(Tabulka44911131517[[#This Row],[hod]],Tabulka44911131517[[#This Row],[min]],Tabulka44911131517[[#This Row],[sek]])</f>
        <v>0</v>
      </c>
      <c r="L42" s="52" t="str">
        <f>IF(AND(ISBLANK(H42),ISBLANK(I42),ISBLANK(J42)),"-",IF(K42&gt;=MAX(K$36:K42),"ok","chyba!!!"))</f>
        <v>-</v>
      </c>
      <c r="N42" s="1"/>
    </row>
    <row r="43" spans="2:14">
      <c r="B43" s="42">
        <v>8</v>
      </c>
      <c r="C43" s="43"/>
      <c r="D43" s="19" t="str">
        <f>IF(ISBLANK(Tabulka44911131517[[#This Row],[start. č.]]),"-",VLOOKUP(CONCATENATE($F$2,"-",Tabulka44911131517[[#This Row],[m/ž]],"-",Tabulka44911131517[[#This Row],[start. č.]]),'3. REGISTRACE'!B:F,3,0))</f>
        <v>-</v>
      </c>
      <c r="E43" s="16" t="str">
        <f>IF(ISBLANK(Tabulka44911131517[[#This Row],[start. č.]]),"-",VLOOKUP(CONCATENATE($F$2,"-",Tabulka44911131517[[#This Row],[m/ž]],"-",Tabulka44911131517[[#This Row],[start. č.]]),'3. REGISTRACE'!B:F,4,0))</f>
        <v>-</v>
      </c>
      <c r="F43" s="44" t="str">
        <f>IF(ISBLANK(Tabulka44911131517[[#This Row],[start. č.]]),"-",VLOOKUP(CONCATENATE($F$2,"-",Tabulka44911131517[[#This Row],[m/ž]],"-",Tabulka44911131517[[#This Row],[start. č.]]),'3. REGISTRACE'!B:F,5,0))</f>
        <v>-</v>
      </c>
      <c r="G43" s="16" t="str">
        <f t="shared" si="1"/>
        <v>Z</v>
      </c>
      <c r="H43" s="49"/>
      <c r="I43" s="46"/>
      <c r="J43" s="50"/>
      <c r="K43" s="40">
        <f>TIME(Tabulka44911131517[[#This Row],[hod]],Tabulka44911131517[[#This Row],[min]],Tabulka44911131517[[#This Row],[sek]])</f>
        <v>0</v>
      </c>
      <c r="L43" s="52" t="str">
        <f>IF(AND(ISBLANK(H43),ISBLANK(I43),ISBLANK(J43)),"-",IF(K43&gt;=MAX(K$36:K43),"ok","chyba!!!"))</f>
        <v>-</v>
      </c>
      <c r="N43" s="1"/>
    </row>
    <row r="44" spans="2:14">
      <c r="B44" s="42">
        <v>9</v>
      </c>
      <c r="C44" s="43"/>
      <c r="D44" s="19" t="str">
        <f>IF(ISBLANK(Tabulka44911131517[[#This Row],[start. č.]]),"-",VLOOKUP(CONCATENATE($F$2,"-",Tabulka44911131517[[#This Row],[m/ž]],"-",Tabulka44911131517[[#This Row],[start. č.]]),'3. REGISTRACE'!B:F,3,0))</f>
        <v>-</v>
      </c>
      <c r="E44" s="16" t="str">
        <f>IF(ISBLANK(Tabulka44911131517[[#This Row],[start. č.]]),"-",VLOOKUP(CONCATENATE($F$2,"-",Tabulka44911131517[[#This Row],[m/ž]],"-",Tabulka44911131517[[#This Row],[start. č.]]),'3. REGISTRACE'!B:F,4,0))</f>
        <v>-</v>
      </c>
      <c r="F44" s="44" t="str">
        <f>IF(ISBLANK(Tabulka44911131517[[#This Row],[start. č.]]),"-",VLOOKUP(CONCATENATE($F$2,"-",Tabulka44911131517[[#This Row],[m/ž]],"-",Tabulka44911131517[[#This Row],[start. č.]]),'3. REGISTRACE'!B:F,5,0))</f>
        <v>-</v>
      </c>
      <c r="G44" s="16" t="str">
        <f t="shared" si="1"/>
        <v>Z</v>
      </c>
      <c r="H44" s="49"/>
      <c r="I44" s="46"/>
      <c r="J44" s="50"/>
      <c r="K44" s="40">
        <f>TIME(Tabulka44911131517[[#This Row],[hod]],Tabulka44911131517[[#This Row],[min]],Tabulka44911131517[[#This Row],[sek]])</f>
        <v>0</v>
      </c>
      <c r="L44" s="52" t="str">
        <f>IF(AND(ISBLANK(H44),ISBLANK(I44),ISBLANK(J44)),"-",IF(K44&gt;=MAX(K$36:K44),"ok","chyba!!!"))</f>
        <v>-</v>
      </c>
      <c r="N44" s="1"/>
    </row>
    <row r="45" spans="2:14">
      <c r="B45" s="42">
        <v>10</v>
      </c>
      <c r="C45" s="43"/>
      <c r="D45" s="19" t="str">
        <f>IF(ISBLANK(Tabulka44911131517[[#This Row],[start. č.]]),"-",VLOOKUP(CONCATENATE($F$2,"-",Tabulka44911131517[[#This Row],[m/ž]],"-",Tabulka44911131517[[#This Row],[start. č.]]),'3. REGISTRACE'!B:F,3,0))</f>
        <v>-</v>
      </c>
      <c r="E45" s="16" t="str">
        <f>IF(ISBLANK(Tabulka44911131517[[#This Row],[start. č.]]),"-",VLOOKUP(CONCATENATE($F$2,"-",Tabulka44911131517[[#This Row],[m/ž]],"-",Tabulka44911131517[[#This Row],[start. č.]]),'3. REGISTRACE'!B:F,4,0))</f>
        <v>-</v>
      </c>
      <c r="F45" s="44" t="str">
        <f>IF(ISBLANK(Tabulka44911131517[[#This Row],[start. č.]]),"-",VLOOKUP(CONCATENATE($F$2,"-",Tabulka44911131517[[#This Row],[m/ž]],"-",Tabulka44911131517[[#This Row],[start. č.]]),'3. REGISTRACE'!B:F,5,0))</f>
        <v>-</v>
      </c>
      <c r="G45" s="16" t="str">
        <f t="shared" si="1"/>
        <v>Z</v>
      </c>
      <c r="H45" s="49"/>
      <c r="I45" s="46"/>
      <c r="J45" s="50"/>
      <c r="K45" s="40">
        <f>TIME(Tabulka44911131517[[#This Row],[hod]],Tabulka44911131517[[#This Row],[min]],Tabulka44911131517[[#This Row],[sek]])</f>
        <v>0</v>
      </c>
      <c r="L45" s="52" t="str">
        <f>IF(AND(ISBLANK(H45),ISBLANK(I45),ISBLANK(J45)),"-",IF(K45&gt;=MAX(K$36:K45),"ok","chyba!!!"))</f>
        <v>-</v>
      </c>
      <c r="N45" s="1"/>
    </row>
    <row r="46" spans="2:14">
      <c r="B46" s="42">
        <v>11</v>
      </c>
      <c r="C46" s="43"/>
      <c r="D46" s="19" t="str">
        <f>IF(ISBLANK(Tabulka44911131517[[#This Row],[start. č.]]),"-",VLOOKUP(CONCATENATE($F$2,"-",Tabulka44911131517[[#This Row],[m/ž]],"-",Tabulka44911131517[[#This Row],[start. č.]]),'3. REGISTRACE'!B:F,3,0))</f>
        <v>-</v>
      </c>
      <c r="E46" s="16" t="str">
        <f>IF(ISBLANK(Tabulka44911131517[[#This Row],[start. č.]]),"-",VLOOKUP(CONCATENATE($F$2,"-",Tabulka44911131517[[#This Row],[m/ž]],"-",Tabulka44911131517[[#This Row],[start. č.]]),'3. REGISTRACE'!B:F,4,0))</f>
        <v>-</v>
      </c>
      <c r="F46" s="44" t="str">
        <f>IF(ISBLANK(Tabulka44911131517[[#This Row],[start. č.]]),"-",VLOOKUP(CONCATENATE($F$2,"-",Tabulka44911131517[[#This Row],[m/ž]],"-",Tabulka44911131517[[#This Row],[start. č.]]),'3. REGISTRACE'!B:F,5,0))</f>
        <v>-</v>
      </c>
      <c r="G46" s="16" t="str">
        <f t="shared" si="1"/>
        <v>Z</v>
      </c>
      <c r="H46" s="49"/>
      <c r="I46" s="46"/>
      <c r="J46" s="50"/>
      <c r="K46" s="40">
        <f>TIME(Tabulka44911131517[[#This Row],[hod]],Tabulka44911131517[[#This Row],[min]],Tabulka44911131517[[#This Row],[sek]])</f>
        <v>0</v>
      </c>
      <c r="L46" s="52" t="str">
        <f>IF(AND(ISBLANK(H46),ISBLANK(I46),ISBLANK(J46)),"-",IF(K46&gt;=MAX(K$36:K46),"ok","chyba!!!"))</f>
        <v>-</v>
      </c>
      <c r="N46" s="1"/>
    </row>
    <row r="47" spans="2:14">
      <c r="B47" s="42">
        <v>12</v>
      </c>
      <c r="C47" s="43"/>
      <c r="D47" s="19" t="str">
        <f>IF(ISBLANK(Tabulka44911131517[[#This Row],[start. č.]]),"-",VLOOKUP(CONCATENATE($F$2,"-",Tabulka44911131517[[#This Row],[m/ž]],"-",Tabulka44911131517[[#This Row],[start. č.]]),'3. REGISTRACE'!B:F,3,0))</f>
        <v>-</v>
      </c>
      <c r="E47" s="16" t="str">
        <f>IF(ISBLANK(Tabulka44911131517[[#This Row],[start. č.]]),"-",VLOOKUP(CONCATENATE($F$2,"-",Tabulka44911131517[[#This Row],[m/ž]],"-",Tabulka44911131517[[#This Row],[start. č.]]),'3. REGISTRACE'!B:F,4,0))</f>
        <v>-</v>
      </c>
      <c r="F47" s="44" t="str">
        <f>IF(ISBLANK(Tabulka44911131517[[#This Row],[start. č.]]),"-",VLOOKUP(CONCATENATE($F$2,"-",Tabulka44911131517[[#This Row],[m/ž]],"-",Tabulka44911131517[[#This Row],[start. č.]]),'3. REGISTRACE'!B:F,5,0))</f>
        <v>-</v>
      </c>
      <c r="G47" s="16" t="str">
        <f t="shared" si="1"/>
        <v>Z</v>
      </c>
      <c r="H47" s="49"/>
      <c r="I47" s="46"/>
      <c r="J47" s="50"/>
      <c r="K47" s="40">
        <f>TIME(Tabulka44911131517[[#This Row],[hod]],Tabulka44911131517[[#This Row],[min]],Tabulka44911131517[[#This Row],[sek]])</f>
        <v>0</v>
      </c>
      <c r="L47" s="52" t="str">
        <f>IF(AND(ISBLANK(H47),ISBLANK(I47),ISBLANK(J47)),"-",IF(K47&gt;=MAX(K$36:K47),"ok","chyba!!!"))</f>
        <v>-</v>
      </c>
      <c r="N47" s="1"/>
    </row>
    <row r="48" spans="2:14">
      <c r="B48" s="42">
        <v>13</v>
      </c>
      <c r="C48" s="43"/>
      <c r="D48" s="19" t="str">
        <f>IF(ISBLANK(Tabulka44911131517[[#This Row],[start. č.]]),"-",VLOOKUP(CONCATENATE($F$2,"-",Tabulka44911131517[[#This Row],[m/ž]],"-",Tabulka44911131517[[#This Row],[start. č.]]),'3. REGISTRACE'!B:F,3,0))</f>
        <v>-</v>
      </c>
      <c r="E48" s="16" t="str">
        <f>IF(ISBLANK(Tabulka44911131517[[#This Row],[start. č.]]),"-",VLOOKUP(CONCATENATE($F$2,"-",Tabulka44911131517[[#This Row],[m/ž]],"-",Tabulka44911131517[[#This Row],[start. č.]]),'3. REGISTRACE'!B:F,4,0))</f>
        <v>-</v>
      </c>
      <c r="F48" s="44" t="str">
        <f>IF(ISBLANK(Tabulka44911131517[[#This Row],[start. č.]]),"-",VLOOKUP(CONCATENATE($F$2,"-",Tabulka44911131517[[#This Row],[m/ž]],"-",Tabulka44911131517[[#This Row],[start. č.]]),'3. REGISTRACE'!B:F,5,0))</f>
        <v>-</v>
      </c>
      <c r="G48" s="16" t="str">
        <f t="shared" si="1"/>
        <v>Z</v>
      </c>
      <c r="H48" s="49"/>
      <c r="I48" s="46"/>
      <c r="J48" s="50"/>
      <c r="K48" s="40">
        <f>TIME(Tabulka44911131517[[#This Row],[hod]],Tabulka44911131517[[#This Row],[min]],Tabulka44911131517[[#This Row],[sek]])</f>
        <v>0</v>
      </c>
      <c r="L48" s="52" t="str">
        <f>IF(AND(ISBLANK(H48),ISBLANK(I48),ISBLANK(J48)),"-",IF(K48&gt;=MAX(K$36:K48),"ok","chyba!!!"))</f>
        <v>-</v>
      </c>
      <c r="N48" s="1"/>
    </row>
    <row r="49" spans="2:14">
      <c r="B49" s="42">
        <v>14</v>
      </c>
      <c r="C49" s="43"/>
      <c r="D49" s="19" t="str">
        <f>IF(ISBLANK(Tabulka44911131517[[#This Row],[start. č.]]),"-",VLOOKUP(CONCATENATE($F$2,"-",Tabulka44911131517[[#This Row],[m/ž]],"-",Tabulka44911131517[[#This Row],[start. č.]]),'3. REGISTRACE'!B:F,3,0))</f>
        <v>-</v>
      </c>
      <c r="E49" s="16" t="str">
        <f>IF(ISBLANK(Tabulka44911131517[[#This Row],[start. č.]]),"-",VLOOKUP(CONCATENATE($F$2,"-",Tabulka44911131517[[#This Row],[m/ž]],"-",Tabulka44911131517[[#This Row],[start. č.]]),'3. REGISTRACE'!B:F,4,0))</f>
        <v>-</v>
      </c>
      <c r="F49" s="44" t="str">
        <f>IF(ISBLANK(Tabulka44911131517[[#This Row],[start. č.]]),"-",VLOOKUP(CONCATENATE($F$2,"-",Tabulka44911131517[[#This Row],[m/ž]],"-",Tabulka44911131517[[#This Row],[start. č.]]),'3. REGISTRACE'!B:F,5,0))</f>
        <v>-</v>
      </c>
      <c r="G49" s="16" t="str">
        <f t="shared" si="1"/>
        <v>Z</v>
      </c>
      <c r="H49" s="49"/>
      <c r="I49" s="46"/>
      <c r="J49" s="50"/>
      <c r="K49" s="40">
        <f>TIME(Tabulka44911131517[[#This Row],[hod]],Tabulka44911131517[[#This Row],[min]],Tabulka44911131517[[#This Row],[sek]])</f>
        <v>0</v>
      </c>
      <c r="L49" s="52" t="str">
        <f>IF(AND(ISBLANK(H49),ISBLANK(I49),ISBLANK(J49)),"-",IF(K49&gt;=MAX(K$36:K49),"ok","chyba!!!"))</f>
        <v>-</v>
      </c>
      <c r="N49" s="1"/>
    </row>
    <row r="50" spans="2:14">
      <c r="B50" s="42">
        <v>15</v>
      </c>
      <c r="C50" s="43"/>
      <c r="D50" s="19" t="str">
        <f>IF(ISBLANK(Tabulka44911131517[[#This Row],[start. č.]]),"-",VLOOKUP(CONCATENATE($F$2,"-",Tabulka44911131517[[#This Row],[m/ž]],"-",Tabulka44911131517[[#This Row],[start. č.]]),'3. REGISTRACE'!B:F,3,0))</f>
        <v>-</v>
      </c>
      <c r="E50" s="16" t="str">
        <f>IF(ISBLANK(Tabulka44911131517[[#This Row],[start. č.]]),"-",VLOOKUP(CONCATENATE($F$2,"-",Tabulka44911131517[[#This Row],[m/ž]],"-",Tabulka44911131517[[#This Row],[start. č.]]),'3. REGISTRACE'!B:F,4,0))</f>
        <v>-</v>
      </c>
      <c r="F50" s="44" t="str">
        <f>IF(ISBLANK(Tabulka44911131517[[#This Row],[start. č.]]),"-",VLOOKUP(CONCATENATE($F$2,"-",Tabulka44911131517[[#This Row],[m/ž]],"-",Tabulka44911131517[[#This Row],[start. č.]]),'3. REGISTRACE'!B:F,5,0))</f>
        <v>-</v>
      </c>
      <c r="G50" s="16" t="str">
        <f t="shared" si="1"/>
        <v>Z</v>
      </c>
      <c r="H50" s="49"/>
      <c r="I50" s="46"/>
      <c r="J50" s="50"/>
      <c r="K50" s="40">
        <f>TIME(Tabulka44911131517[[#This Row],[hod]],Tabulka44911131517[[#This Row],[min]],Tabulka44911131517[[#This Row],[sek]])</f>
        <v>0</v>
      </c>
      <c r="L50" s="52" t="str">
        <f>IF(AND(ISBLANK(H50),ISBLANK(I50),ISBLANK(J50)),"-",IF(K50&gt;=MAX(K$36:K50),"ok","chyba!!!"))</f>
        <v>-</v>
      </c>
      <c r="N50" s="1"/>
    </row>
    <row r="51" spans="2:14">
      <c r="B51" s="42">
        <v>16</v>
      </c>
      <c r="C51" s="43"/>
      <c r="D51" s="19" t="str">
        <f>IF(ISBLANK(Tabulka44911131517[[#This Row],[start. č.]]),"-",VLOOKUP(CONCATENATE($F$2,"-",Tabulka44911131517[[#This Row],[m/ž]],"-",Tabulka44911131517[[#This Row],[start. č.]]),'3. REGISTRACE'!B:F,3,0))</f>
        <v>-</v>
      </c>
      <c r="E51" s="16" t="str">
        <f>IF(ISBLANK(Tabulka44911131517[[#This Row],[start. č.]]),"-",VLOOKUP(CONCATENATE($F$2,"-",Tabulka44911131517[[#This Row],[m/ž]],"-",Tabulka44911131517[[#This Row],[start. č.]]),'3. REGISTRACE'!B:F,4,0))</f>
        <v>-</v>
      </c>
      <c r="F51" s="44" t="str">
        <f>IF(ISBLANK(Tabulka44911131517[[#This Row],[start. č.]]),"-",VLOOKUP(CONCATENATE($F$2,"-",Tabulka44911131517[[#This Row],[m/ž]],"-",Tabulka44911131517[[#This Row],[start. č.]]),'3. REGISTRACE'!B:F,5,0))</f>
        <v>-</v>
      </c>
      <c r="G51" s="16" t="str">
        <f t="shared" si="1"/>
        <v>Z</v>
      </c>
      <c r="H51" s="49"/>
      <c r="I51" s="46"/>
      <c r="J51" s="50"/>
      <c r="K51" s="40">
        <f>TIME(Tabulka44911131517[[#This Row],[hod]],Tabulka44911131517[[#This Row],[min]],Tabulka44911131517[[#This Row],[sek]])</f>
        <v>0</v>
      </c>
      <c r="L51" s="52" t="str">
        <f>IF(AND(ISBLANK(H51),ISBLANK(I51),ISBLANK(J51)),"-",IF(K51&gt;=MAX(K$36:K51),"ok","chyba!!!"))</f>
        <v>-</v>
      </c>
      <c r="N51" s="1"/>
    </row>
    <row r="52" spans="2:14">
      <c r="B52" s="42">
        <v>17</v>
      </c>
      <c r="C52" s="43"/>
      <c r="D52" s="19" t="str">
        <f>IF(ISBLANK(Tabulka44911131517[[#This Row],[start. č.]]),"-",VLOOKUP(CONCATENATE($F$2,"-",Tabulka44911131517[[#This Row],[m/ž]],"-",Tabulka44911131517[[#This Row],[start. č.]]),'3. REGISTRACE'!B:F,3,0))</f>
        <v>-</v>
      </c>
      <c r="E52" s="16" t="str">
        <f>IF(ISBLANK(Tabulka44911131517[[#This Row],[start. č.]]),"-",VLOOKUP(CONCATENATE($F$2,"-",Tabulka44911131517[[#This Row],[m/ž]],"-",Tabulka44911131517[[#This Row],[start. č.]]),'3. REGISTRACE'!B:F,4,0))</f>
        <v>-</v>
      </c>
      <c r="F52" s="44" t="str">
        <f>IF(ISBLANK(Tabulka44911131517[[#This Row],[start. č.]]),"-",VLOOKUP(CONCATENATE($F$2,"-",Tabulka44911131517[[#This Row],[m/ž]],"-",Tabulka44911131517[[#This Row],[start. č.]]),'3. REGISTRACE'!B:F,5,0))</f>
        <v>-</v>
      </c>
      <c r="G52" s="16" t="str">
        <f t="shared" si="1"/>
        <v>Z</v>
      </c>
      <c r="H52" s="49"/>
      <c r="I52" s="46"/>
      <c r="J52" s="50"/>
      <c r="K52" s="40">
        <f>TIME(Tabulka44911131517[[#This Row],[hod]],Tabulka44911131517[[#This Row],[min]],Tabulka44911131517[[#This Row],[sek]])</f>
        <v>0</v>
      </c>
      <c r="L52" s="52" t="str">
        <f>IF(AND(ISBLANK(H52),ISBLANK(I52),ISBLANK(J52)),"-",IF(K52&gt;=MAX(K$36:K52),"ok","chyba!!!"))</f>
        <v>-</v>
      </c>
      <c r="N52" s="1"/>
    </row>
    <row r="53" spans="2:14">
      <c r="B53" s="42">
        <v>18</v>
      </c>
      <c r="C53" s="43"/>
      <c r="D53" s="19" t="str">
        <f>IF(ISBLANK(Tabulka44911131517[[#This Row],[start. č.]]),"-",VLOOKUP(CONCATENATE($F$2,"-",Tabulka44911131517[[#This Row],[m/ž]],"-",Tabulka44911131517[[#This Row],[start. č.]]),'3. REGISTRACE'!B:F,3,0))</f>
        <v>-</v>
      </c>
      <c r="E53" s="16" t="str">
        <f>IF(ISBLANK(Tabulka44911131517[[#This Row],[start. č.]]),"-",VLOOKUP(CONCATENATE($F$2,"-",Tabulka44911131517[[#This Row],[m/ž]],"-",Tabulka44911131517[[#This Row],[start. č.]]),'3. REGISTRACE'!B:F,4,0))</f>
        <v>-</v>
      </c>
      <c r="F53" s="44" t="str">
        <f>IF(ISBLANK(Tabulka44911131517[[#This Row],[start. č.]]),"-",VLOOKUP(CONCATENATE($F$2,"-",Tabulka44911131517[[#This Row],[m/ž]],"-",Tabulka44911131517[[#This Row],[start. č.]]),'3. REGISTRACE'!B:F,5,0))</f>
        <v>-</v>
      </c>
      <c r="G53" s="16" t="str">
        <f t="shared" si="1"/>
        <v>Z</v>
      </c>
      <c r="H53" s="49"/>
      <c r="I53" s="46"/>
      <c r="J53" s="50"/>
      <c r="K53" s="40">
        <f>TIME(Tabulka44911131517[[#This Row],[hod]],Tabulka44911131517[[#This Row],[min]],Tabulka44911131517[[#This Row],[sek]])</f>
        <v>0</v>
      </c>
      <c r="L53" s="52" t="str">
        <f>IF(AND(ISBLANK(H53),ISBLANK(I53),ISBLANK(J53)),"-",IF(K53&gt;=MAX(K$36:K53),"ok","chyba!!!"))</f>
        <v>-</v>
      </c>
      <c r="N53" s="1"/>
    </row>
    <row r="54" spans="2:14">
      <c r="B54" s="42">
        <v>19</v>
      </c>
      <c r="C54" s="43"/>
      <c r="D54" s="19" t="str">
        <f>IF(ISBLANK(Tabulka44911131517[[#This Row],[start. č.]]),"-",VLOOKUP(CONCATENATE($F$2,"-",Tabulka44911131517[[#This Row],[m/ž]],"-",Tabulka44911131517[[#This Row],[start. č.]]),'3. REGISTRACE'!B:F,3,0))</f>
        <v>-</v>
      </c>
      <c r="E54" s="16" t="str">
        <f>IF(ISBLANK(Tabulka44911131517[[#This Row],[start. č.]]),"-",VLOOKUP(CONCATENATE($F$2,"-",Tabulka44911131517[[#This Row],[m/ž]],"-",Tabulka44911131517[[#This Row],[start. č.]]),'3. REGISTRACE'!B:F,4,0))</f>
        <v>-</v>
      </c>
      <c r="F54" s="44" t="str">
        <f>IF(ISBLANK(Tabulka44911131517[[#This Row],[start. č.]]),"-",VLOOKUP(CONCATENATE($F$2,"-",Tabulka44911131517[[#This Row],[m/ž]],"-",Tabulka44911131517[[#This Row],[start. č.]]),'3. REGISTRACE'!B:F,5,0))</f>
        <v>-</v>
      </c>
      <c r="G54" s="16" t="str">
        <f t="shared" si="1"/>
        <v>Z</v>
      </c>
      <c r="H54" s="49"/>
      <c r="I54" s="46"/>
      <c r="J54" s="50"/>
      <c r="K54" s="40">
        <f>TIME(Tabulka44911131517[[#This Row],[hod]],Tabulka44911131517[[#This Row],[min]],Tabulka44911131517[[#This Row],[sek]])</f>
        <v>0</v>
      </c>
      <c r="L54" s="52" t="str">
        <f>IF(AND(ISBLANK(H54),ISBLANK(I54),ISBLANK(J54)),"-",IF(K54&gt;=MAX(K$36:K54),"ok","chyba!!!"))</f>
        <v>-</v>
      </c>
      <c r="N54" s="1"/>
    </row>
    <row r="55" spans="2:14">
      <c r="B55" s="42">
        <v>20</v>
      </c>
      <c r="C55" s="43"/>
      <c r="D55" s="19" t="str">
        <f>IF(ISBLANK(Tabulka44911131517[[#This Row],[start. č.]]),"-",VLOOKUP(CONCATENATE($F$2,"-",Tabulka44911131517[[#This Row],[m/ž]],"-",Tabulka44911131517[[#This Row],[start. č.]]),'3. REGISTRACE'!B:F,3,0))</f>
        <v>-</v>
      </c>
      <c r="E55" s="16" t="str">
        <f>IF(ISBLANK(Tabulka44911131517[[#This Row],[start. č.]]),"-",VLOOKUP(CONCATENATE($F$2,"-",Tabulka44911131517[[#This Row],[m/ž]],"-",Tabulka44911131517[[#This Row],[start. č.]]),'3. REGISTRACE'!B:F,4,0))</f>
        <v>-</v>
      </c>
      <c r="F55" s="44" t="str">
        <f>IF(ISBLANK(Tabulka44911131517[[#This Row],[start. č.]]),"-",VLOOKUP(CONCATENATE($F$2,"-",Tabulka44911131517[[#This Row],[m/ž]],"-",Tabulka44911131517[[#This Row],[start. č.]]),'3. REGISTRACE'!B:F,5,0))</f>
        <v>-</v>
      </c>
      <c r="G55" s="16" t="str">
        <f t="shared" si="1"/>
        <v>Z</v>
      </c>
      <c r="H55" s="49"/>
      <c r="I55" s="46"/>
      <c r="J55" s="50"/>
      <c r="K55" s="40">
        <f>TIME(Tabulka44911131517[[#This Row],[hod]],Tabulka44911131517[[#This Row],[min]],Tabulka44911131517[[#This Row],[sek]])</f>
        <v>0</v>
      </c>
      <c r="L55" s="52" t="str">
        <f>IF(AND(ISBLANK(H55),ISBLANK(I55),ISBLANK(J55)),"-",IF(K55&gt;=MAX(K$36:K55),"ok","chyba!!!"))</f>
        <v>-</v>
      </c>
      <c r="N55" s="1"/>
    </row>
    <row r="56" spans="2:14">
      <c r="B56" s="42">
        <v>21</v>
      </c>
      <c r="C56" s="43"/>
      <c r="D56" s="19" t="str">
        <f>IF(ISBLANK(Tabulka44911131517[[#This Row],[start. č.]]),"-",VLOOKUP(CONCATENATE($F$2,"-",Tabulka44911131517[[#This Row],[m/ž]],"-",Tabulka44911131517[[#This Row],[start. č.]]),'3. REGISTRACE'!B:F,3,0))</f>
        <v>-</v>
      </c>
      <c r="E56" s="16" t="str">
        <f>IF(ISBLANK(Tabulka44911131517[[#This Row],[start. č.]]),"-",VLOOKUP(CONCATENATE($F$2,"-",Tabulka44911131517[[#This Row],[m/ž]],"-",Tabulka44911131517[[#This Row],[start. č.]]),'3. REGISTRACE'!B:F,4,0))</f>
        <v>-</v>
      </c>
      <c r="F56" s="44" t="str">
        <f>IF(ISBLANK(Tabulka44911131517[[#This Row],[start. č.]]),"-",VLOOKUP(CONCATENATE($F$2,"-",Tabulka44911131517[[#This Row],[m/ž]],"-",Tabulka44911131517[[#This Row],[start. č.]]),'3. REGISTRACE'!B:F,5,0))</f>
        <v>-</v>
      </c>
      <c r="G56" s="16" t="str">
        <f t="shared" si="1"/>
        <v>Z</v>
      </c>
      <c r="H56" s="49"/>
      <c r="I56" s="46"/>
      <c r="J56" s="50"/>
      <c r="K56" s="40">
        <f>TIME(Tabulka44911131517[[#This Row],[hod]],Tabulka44911131517[[#This Row],[min]],Tabulka44911131517[[#This Row],[sek]])</f>
        <v>0</v>
      </c>
      <c r="L56" s="52" t="str">
        <f>IF(AND(ISBLANK(H56),ISBLANK(I56),ISBLANK(J56)),"-",IF(K56&gt;=MAX(K$36:K56),"ok","chyba!!!"))</f>
        <v>-</v>
      </c>
      <c r="N56" s="1"/>
    </row>
    <row r="57" spans="2:14">
      <c r="B57" s="42">
        <v>22</v>
      </c>
      <c r="C57" s="43"/>
      <c r="D57" s="19" t="str">
        <f>IF(ISBLANK(Tabulka44911131517[[#This Row],[start. č.]]),"-",VLOOKUP(CONCATENATE($F$2,"-",Tabulka44911131517[[#This Row],[m/ž]],"-",Tabulka44911131517[[#This Row],[start. č.]]),'3. REGISTRACE'!B:F,3,0))</f>
        <v>-</v>
      </c>
      <c r="E57" s="16" t="str">
        <f>IF(ISBLANK(Tabulka44911131517[[#This Row],[start. č.]]),"-",VLOOKUP(CONCATENATE($F$2,"-",Tabulka44911131517[[#This Row],[m/ž]],"-",Tabulka44911131517[[#This Row],[start. č.]]),'3. REGISTRACE'!B:F,4,0))</f>
        <v>-</v>
      </c>
      <c r="F57" s="44" t="str">
        <f>IF(ISBLANK(Tabulka44911131517[[#This Row],[start. č.]]),"-",VLOOKUP(CONCATENATE($F$2,"-",Tabulka44911131517[[#This Row],[m/ž]],"-",Tabulka44911131517[[#This Row],[start. č.]]),'3. REGISTRACE'!B:F,5,0))</f>
        <v>-</v>
      </c>
      <c r="G57" s="16" t="str">
        <f t="shared" si="1"/>
        <v>Z</v>
      </c>
      <c r="H57" s="49"/>
      <c r="I57" s="46"/>
      <c r="J57" s="50"/>
      <c r="K57" s="40">
        <f>TIME(Tabulka44911131517[[#This Row],[hod]],Tabulka44911131517[[#This Row],[min]],Tabulka44911131517[[#This Row],[sek]])</f>
        <v>0</v>
      </c>
      <c r="L57" s="52" t="str">
        <f>IF(AND(ISBLANK(H57),ISBLANK(I57),ISBLANK(J57)),"-",IF(K57&gt;=MAX(K$36:K57),"ok","chyba!!!"))</f>
        <v>-</v>
      </c>
      <c r="N57" s="1"/>
    </row>
    <row r="58" spans="2:14">
      <c r="B58" s="42">
        <v>23</v>
      </c>
      <c r="C58" s="43"/>
      <c r="D58" s="19" t="str">
        <f>IF(ISBLANK(Tabulka44911131517[[#This Row],[start. č.]]),"-",VLOOKUP(CONCATENATE($F$2,"-",Tabulka44911131517[[#This Row],[m/ž]],"-",Tabulka44911131517[[#This Row],[start. č.]]),'3. REGISTRACE'!B:F,3,0))</f>
        <v>-</v>
      </c>
      <c r="E58" s="16" t="str">
        <f>IF(ISBLANK(Tabulka44911131517[[#This Row],[start. č.]]),"-",VLOOKUP(CONCATENATE($F$2,"-",Tabulka44911131517[[#This Row],[m/ž]],"-",Tabulka44911131517[[#This Row],[start. č.]]),'3. REGISTRACE'!B:F,4,0))</f>
        <v>-</v>
      </c>
      <c r="F58" s="44" t="str">
        <f>IF(ISBLANK(Tabulka44911131517[[#This Row],[start. č.]]),"-",VLOOKUP(CONCATENATE($F$2,"-",Tabulka44911131517[[#This Row],[m/ž]],"-",Tabulka44911131517[[#This Row],[start. č.]]),'3. REGISTRACE'!B:F,5,0))</f>
        <v>-</v>
      </c>
      <c r="G58" s="16" t="str">
        <f t="shared" si="1"/>
        <v>Z</v>
      </c>
      <c r="H58" s="49"/>
      <c r="I58" s="46"/>
      <c r="J58" s="50"/>
      <c r="K58" s="40">
        <f>TIME(Tabulka44911131517[[#This Row],[hod]],Tabulka44911131517[[#This Row],[min]],Tabulka44911131517[[#This Row],[sek]])</f>
        <v>0</v>
      </c>
      <c r="L58" s="52" t="str">
        <f>IF(AND(ISBLANK(H58),ISBLANK(I58),ISBLANK(J58)),"-",IF(K58&gt;=MAX(K$36:K58),"ok","chyba!!!"))</f>
        <v>-</v>
      </c>
      <c r="N58" s="1"/>
    </row>
    <row r="59" spans="2:14">
      <c r="B59" s="42">
        <v>24</v>
      </c>
      <c r="C59" s="43"/>
      <c r="D59" s="19" t="str">
        <f>IF(ISBLANK(Tabulka44911131517[[#This Row],[start. č.]]),"-",VLOOKUP(CONCATENATE($F$2,"-",Tabulka44911131517[[#This Row],[m/ž]],"-",Tabulka44911131517[[#This Row],[start. č.]]),'3. REGISTRACE'!B:F,3,0))</f>
        <v>-</v>
      </c>
      <c r="E59" s="16" t="str">
        <f>IF(ISBLANK(Tabulka44911131517[[#This Row],[start. č.]]),"-",VLOOKUP(CONCATENATE($F$2,"-",Tabulka44911131517[[#This Row],[m/ž]],"-",Tabulka44911131517[[#This Row],[start. č.]]),'3. REGISTRACE'!B:F,4,0))</f>
        <v>-</v>
      </c>
      <c r="F59" s="44" t="str">
        <f>IF(ISBLANK(Tabulka44911131517[[#This Row],[start. č.]]),"-",VLOOKUP(CONCATENATE($F$2,"-",Tabulka44911131517[[#This Row],[m/ž]],"-",Tabulka44911131517[[#This Row],[start. č.]]),'3. REGISTRACE'!B:F,5,0))</f>
        <v>-</v>
      </c>
      <c r="G59" s="16" t="str">
        <f t="shared" si="1"/>
        <v>Z</v>
      </c>
      <c r="H59" s="49"/>
      <c r="I59" s="46"/>
      <c r="J59" s="50"/>
      <c r="K59" s="40">
        <f>TIME(Tabulka44911131517[[#This Row],[hod]],Tabulka44911131517[[#This Row],[min]],Tabulka44911131517[[#This Row],[sek]])</f>
        <v>0</v>
      </c>
      <c r="L59" s="52" t="str">
        <f>IF(AND(ISBLANK(H59),ISBLANK(I59),ISBLANK(J59)),"-",IF(K59&gt;=MAX(K$36:K59),"ok","chyba!!!"))</f>
        <v>-</v>
      </c>
      <c r="N59" s="1"/>
    </row>
    <row r="60" spans="2:14">
      <c r="B60" s="42">
        <v>25</v>
      </c>
      <c r="C60" s="43"/>
      <c r="D60" s="19" t="str">
        <f>IF(ISBLANK(Tabulka44911131517[[#This Row],[start. č.]]),"-",VLOOKUP(CONCATENATE($F$2,"-",Tabulka44911131517[[#This Row],[m/ž]],"-",Tabulka44911131517[[#This Row],[start. č.]]),'3. REGISTRACE'!B:F,3,0))</f>
        <v>-</v>
      </c>
      <c r="E60" s="16" t="str">
        <f>IF(ISBLANK(Tabulka44911131517[[#This Row],[start. č.]]),"-",VLOOKUP(CONCATENATE($F$2,"-",Tabulka44911131517[[#This Row],[m/ž]],"-",Tabulka44911131517[[#This Row],[start. č.]]),'3. REGISTRACE'!B:F,4,0))</f>
        <v>-</v>
      </c>
      <c r="F60" s="44" t="str">
        <f>IF(ISBLANK(Tabulka44911131517[[#This Row],[start. č.]]),"-",VLOOKUP(CONCATENATE($F$2,"-",Tabulka44911131517[[#This Row],[m/ž]],"-",Tabulka44911131517[[#This Row],[start. č.]]),'3. REGISTRACE'!B:F,5,0))</f>
        <v>-</v>
      </c>
      <c r="G60" s="16" t="str">
        <f t="shared" si="1"/>
        <v>Z</v>
      </c>
      <c r="H60" s="49"/>
      <c r="I60" s="46"/>
      <c r="J60" s="50"/>
      <c r="K60" s="40">
        <f>TIME(Tabulka44911131517[[#This Row],[hod]],Tabulka44911131517[[#This Row],[min]],Tabulka44911131517[[#This Row],[sek]])</f>
        <v>0</v>
      </c>
      <c r="L60" s="52" t="str">
        <f>IF(AND(ISBLANK(H60),ISBLANK(I60),ISBLANK(J60)),"-",IF(K60&gt;=MAX(K$36:K60),"ok","chyba!!!"))</f>
        <v>-</v>
      </c>
      <c r="N60" s="1"/>
    </row>
  </sheetData>
  <sheetProtection autoFilter="0"/>
  <mergeCells count="2">
    <mergeCell ref="J3:K3"/>
    <mergeCell ref="L33:M33"/>
  </mergeCells>
  <conditionalFormatting sqref="C6:C30 H6:J30">
    <cfRule type="notContainsBlanks" dxfId="34" priority="9">
      <formula>LEN(TRIM(C6))&gt;0</formula>
    </cfRule>
    <cfRule type="containsBlanks" dxfId="33" priority="10">
      <formula>LEN(TRIM(C6))=0</formula>
    </cfRule>
  </conditionalFormatting>
  <conditionalFormatting sqref="D6:D30">
    <cfRule type="containsText" dxfId="32" priority="8" operator="containsText" text="start. č. nebylo registrováno">
      <formula>NOT(ISERROR(SEARCH("start. č. nebylo registrováno",D6)))</formula>
    </cfRule>
  </conditionalFormatting>
  <conditionalFormatting sqref="L6:L30">
    <cfRule type="containsText" dxfId="31" priority="6" operator="containsText" text="chyba">
      <formula>NOT(ISERROR(SEARCH("chyba",L6)))</formula>
    </cfRule>
    <cfRule type="containsText" dxfId="30" priority="7" operator="containsText" text="ok">
      <formula>NOT(ISERROR(SEARCH("ok",L6)))</formula>
    </cfRule>
  </conditionalFormatting>
  <conditionalFormatting sqref="C36:C60 H36:J60">
    <cfRule type="notContainsBlanks" dxfId="29" priority="4">
      <formula>LEN(TRIM(C36))&gt;0</formula>
    </cfRule>
    <cfRule type="containsBlanks" dxfId="28" priority="5">
      <formula>LEN(TRIM(C36))=0</formula>
    </cfRule>
  </conditionalFormatting>
  <conditionalFormatting sqref="D36:D60">
    <cfRule type="containsText" dxfId="27" priority="3" operator="containsText" text="start. č. nebylo registrováno">
      <formula>NOT(ISERROR(SEARCH("start. č. nebylo registrováno",D36)))</formula>
    </cfRule>
  </conditionalFormatting>
  <conditionalFormatting sqref="L36:L60">
    <cfRule type="containsText" dxfId="26" priority="1" operator="containsText" text="chyba">
      <formula>NOT(ISERROR(SEARCH("chyba",L36)))</formula>
    </cfRule>
    <cfRule type="containsText" dxfId="25" priority="2" operator="containsText" text="ok">
      <formula>NOT(ISERROR(SEARCH("ok",L36)))</formula>
    </cfRule>
  </conditionalFormatting>
  <pageMargins left="0" right="0" top="0" bottom="0.39370078740157483" header="0" footer="0"/>
  <pageSetup paperSize="9" fitToHeight="0" orientation="portrait" r:id="rId1"/>
  <picture r:id="rId2"/>
  <tableParts count="2">
    <tablePart r:id="rId3"/>
    <tablePart r:id="rId4"/>
  </tableParts>
</worksheet>
</file>

<file path=xl/worksheets/sheet2.xml><?xml version="1.0" encoding="utf-8"?>
<worksheet xmlns="http://schemas.openxmlformats.org/spreadsheetml/2006/main" xmlns:r="http://schemas.openxmlformats.org/officeDocument/2006/relationships">
  <dimension ref="B2:C22"/>
  <sheetViews>
    <sheetView showGridLines="0" showRowColHeaders="0" workbookViewId="0">
      <selection activeCell="C13" sqref="C13"/>
    </sheetView>
  </sheetViews>
  <sheetFormatPr defaultRowHeight="12.75"/>
  <cols>
    <col min="1" max="1" width="3.7109375" style="5" customWidth="1"/>
    <col min="2" max="2" width="18.7109375" style="5" customWidth="1"/>
    <col min="3" max="3" width="39.140625" style="4" customWidth="1"/>
    <col min="4" max="4" width="7.7109375" style="5" customWidth="1"/>
    <col min="5" max="5" width="13.7109375" style="5" bestFit="1" customWidth="1"/>
    <col min="6" max="6" width="10.7109375" style="5" customWidth="1"/>
    <col min="7" max="16384" width="9.140625" style="5"/>
  </cols>
  <sheetData>
    <row r="2" spans="2:3" ht="15.75">
      <c r="B2" s="3" t="s">
        <v>6</v>
      </c>
    </row>
    <row r="5" spans="2:3">
      <c r="B5" s="5" t="s">
        <v>10</v>
      </c>
    </row>
    <row r="6" spans="2:3">
      <c r="B6" s="5" t="s">
        <v>11</v>
      </c>
    </row>
    <row r="10" spans="2:3">
      <c r="B10" s="5" t="s">
        <v>29</v>
      </c>
      <c r="C10" s="15" t="s">
        <v>95</v>
      </c>
    </row>
    <row r="13" spans="2:3">
      <c r="B13" s="5" t="s">
        <v>46</v>
      </c>
      <c r="C13" s="29">
        <v>43323</v>
      </c>
    </row>
    <row r="14" spans="2:3">
      <c r="C14" s="30" t="s">
        <v>9</v>
      </c>
    </row>
    <row r="17" spans="2:3">
      <c r="B17" s="5" t="s">
        <v>7</v>
      </c>
      <c r="C17" s="69"/>
    </row>
    <row r="18" spans="2:3">
      <c r="C18" s="70"/>
    </row>
    <row r="21" spans="2:3">
      <c r="B21" s="5" t="s">
        <v>8</v>
      </c>
      <c r="C21" s="69"/>
    </row>
    <row r="22" spans="2:3">
      <c r="C22" s="70"/>
    </row>
  </sheetData>
  <sheetProtection password="C7B2" sheet="1" objects="1" scenarios="1" selectLockedCells="1"/>
  <mergeCells count="2">
    <mergeCell ref="C17:C18"/>
    <mergeCell ref="C21:C22"/>
  </mergeCells>
  <conditionalFormatting sqref="C10 C17:C18 C21:C22 C13">
    <cfRule type="containsBlanks" dxfId="232" priority="6">
      <formula>LEN(TRIM(C10))=0</formula>
    </cfRule>
  </conditionalFormatting>
  <conditionalFormatting sqref="C10 C13 C17:C18 C21:C22">
    <cfRule type="notContainsBlanks" dxfId="231" priority="7">
      <formula>LEN(TRIM(C10))&gt;0</formula>
    </cfRule>
  </conditionalFormatting>
  <dataValidations count="1">
    <dataValidation type="date" errorStyle="warning" allowBlank="1" showInputMessage="1" showErrorMessage="1" errorTitle="Chybně zadané datum" error="Zadej datum ve formátu:_x000a__x000a_den.měsíc.rok" sqref="C13">
      <formula1>40179</formula1>
      <formula2>73415</formula2>
    </dataValidation>
  </dataValidations>
  <pageMargins left="0.39370078740157483" right="0.39370078740157483" top="0" bottom="0.39370078740157483" header="0" footer="0"/>
  <pageSetup paperSize="9" orientation="portrait" r:id="rId1"/>
  <picture r:id="rId2"/>
</worksheet>
</file>

<file path=xl/worksheets/sheet3.xml><?xml version="1.0" encoding="utf-8"?>
<worksheet xmlns="http://schemas.openxmlformats.org/spreadsheetml/2006/main" xmlns:r="http://schemas.openxmlformats.org/officeDocument/2006/relationships">
  <dimension ref="B2:I113"/>
  <sheetViews>
    <sheetView showGridLines="0" workbookViewId="0">
      <pane ySplit="17" topLeftCell="A18" activePane="bottomLeft" state="frozen"/>
      <selection pane="bottomLeft" activeCell="D23" sqref="D23"/>
    </sheetView>
  </sheetViews>
  <sheetFormatPr defaultRowHeight="12.75"/>
  <cols>
    <col min="1" max="1" width="3.7109375" style="5" customWidth="1"/>
    <col min="2" max="2" width="10.28515625" style="21" customWidth="1"/>
    <col min="3" max="3" width="10.28515625" style="21" bestFit="1" customWidth="1"/>
    <col min="4" max="4" width="15" style="21" bestFit="1" customWidth="1"/>
    <col min="5" max="5" width="14.28515625" style="21" bestFit="1" customWidth="1"/>
    <col min="6" max="16384" width="9.140625" style="5"/>
  </cols>
  <sheetData>
    <row r="2" spans="2:9" ht="15.75">
      <c r="B2" s="3" t="s">
        <v>63</v>
      </c>
    </row>
    <row r="4" spans="2:9">
      <c r="B4" s="22" t="s">
        <v>43</v>
      </c>
    </row>
    <row r="5" spans="2:9">
      <c r="B5" s="5" t="s">
        <v>35</v>
      </c>
      <c r="C5" s="5"/>
    </row>
    <row r="6" spans="2:9">
      <c r="B6" s="5"/>
      <c r="C6" s="5"/>
    </row>
    <row r="7" spans="2:9">
      <c r="B7" s="22" t="s">
        <v>33</v>
      </c>
    </row>
    <row r="8" spans="2:9">
      <c r="B8" s="5" t="s">
        <v>39</v>
      </c>
      <c r="C8" s="5"/>
      <c r="D8" s="5"/>
      <c r="E8" s="5"/>
    </row>
    <row r="9" spans="2:9">
      <c r="B9" s="20" t="s">
        <v>47</v>
      </c>
      <c r="C9" s="5"/>
      <c r="D9" s="5"/>
      <c r="E9" s="5"/>
    </row>
    <row r="10" spans="2:9">
      <c r="B10" s="5" t="s">
        <v>36</v>
      </c>
      <c r="C10" s="5"/>
    </row>
    <row r="11" spans="2:9">
      <c r="B11" s="20" t="s">
        <v>42</v>
      </c>
      <c r="C11" s="5"/>
    </row>
    <row r="12" spans="2:9">
      <c r="B12" s="20"/>
      <c r="C12" s="5"/>
    </row>
    <row r="13" spans="2:9">
      <c r="B13" s="22" t="s">
        <v>34</v>
      </c>
    </row>
    <row r="14" spans="2:9">
      <c r="B14" s="4" t="s">
        <v>45</v>
      </c>
      <c r="C14" s="5"/>
      <c r="F14" s="5" t="s">
        <v>44</v>
      </c>
      <c r="I14" s="28">
        <f>COUNTIF(Tabulka1[M kategorie],"")+COUNTIF(Tabulka1[Z kategorie],"")</f>
        <v>162</v>
      </c>
    </row>
    <row r="15" spans="2:9">
      <c r="B15" s="20"/>
      <c r="C15" s="5"/>
    </row>
    <row r="16" spans="2:9">
      <c r="D16" s="27" t="s">
        <v>40</v>
      </c>
      <c r="E16" s="27" t="s">
        <v>41</v>
      </c>
    </row>
    <row r="17" spans="2:5">
      <c r="B17" s="21" t="s">
        <v>3</v>
      </c>
      <c r="C17" s="21" t="s">
        <v>4</v>
      </c>
      <c r="D17" s="23" t="s">
        <v>37</v>
      </c>
      <c r="E17" s="21" t="s">
        <v>38</v>
      </c>
    </row>
    <row r="18" spans="2:5">
      <c r="B18" s="24">
        <f>IF(ISBLANK('1. Index'!$C$13),"-",IF(B17="ročník",YEAR('1. Index'!$C$13)-2,B17-1))</f>
        <v>2016</v>
      </c>
      <c r="C18" s="53">
        <f ca="1">IF(Tabulka1[[#This Row],[ročník]]="-","-",YEAR(TODAY())-B18)</f>
        <v>2</v>
      </c>
      <c r="D18" s="54" t="s">
        <v>87</v>
      </c>
      <c r="E18" s="55" t="s">
        <v>87</v>
      </c>
    </row>
    <row r="19" spans="2:5">
      <c r="B19" s="24">
        <f>IF(ISBLANK('1. Index'!$C$13),"-",IF(B18="ročník",YEAR('1. Index'!$C$13)-2,B18-1))</f>
        <v>2015</v>
      </c>
      <c r="C19" s="24">
        <f ca="1">IF(Tabulka1[[#This Row],[ročník]]="-","-",YEAR(TODAY())-B19)</f>
        <v>3</v>
      </c>
      <c r="D19" s="54" t="s">
        <v>87</v>
      </c>
      <c r="E19" s="55" t="s">
        <v>87</v>
      </c>
    </row>
    <row r="20" spans="2:5">
      <c r="B20" s="24">
        <f>IF(ISBLANK('1. Index'!$C$13),"-",IF(B19="ročník",YEAR('1. Index'!$C$13)-2,B19-1))</f>
        <v>2014</v>
      </c>
      <c r="C20" s="24">
        <f ca="1">IF(Tabulka1[[#This Row],[ročník]]="-","-",YEAR(TODAY())-B20)</f>
        <v>4</v>
      </c>
      <c r="D20" s="54" t="s">
        <v>87</v>
      </c>
      <c r="E20" s="55" t="s">
        <v>87</v>
      </c>
    </row>
    <row r="21" spans="2:5">
      <c r="B21" s="24">
        <f>IF(ISBLANK('1. Index'!$C$13),"-",IF(B20="ročník",YEAR('1. Index'!$C$13)-2,B20-1))</f>
        <v>2013</v>
      </c>
      <c r="C21" s="24">
        <f ca="1">IF(Tabulka1[[#This Row],[ročník]]="-","-",YEAR(TODAY())-B21)</f>
        <v>5</v>
      </c>
      <c r="D21" s="54" t="s">
        <v>87</v>
      </c>
      <c r="E21" s="55" t="s">
        <v>87</v>
      </c>
    </row>
    <row r="22" spans="2:5">
      <c r="B22" s="24">
        <f>IF(ISBLANK('1. Index'!$C$13),"-",IF(B21="ročník",YEAR('1. Index'!$C$13)-2,B21-1))</f>
        <v>2012</v>
      </c>
      <c r="C22" s="24">
        <f ca="1">IF(Tabulka1[[#This Row],[ročník]]="-","-",YEAR(TODAY())-B22)</f>
        <v>6</v>
      </c>
      <c r="D22" s="54" t="s">
        <v>87</v>
      </c>
      <c r="E22" s="55" t="s">
        <v>87</v>
      </c>
    </row>
    <row r="23" spans="2:5">
      <c r="B23" s="24">
        <f>IF(ISBLANK('1. Index'!$C$13),"-",IF(B22="ročník",YEAR('1. Index'!$C$13)-2,B22-1))</f>
        <v>2011</v>
      </c>
      <c r="C23" s="24">
        <f ca="1">IF(Tabulka1[[#This Row],[ročník]]="-","-",YEAR(TODAY())-B23)</f>
        <v>7</v>
      </c>
      <c r="D23" s="25" t="s">
        <v>86</v>
      </c>
      <c r="E23" s="26" t="s">
        <v>86</v>
      </c>
    </row>
    <row r="24" spans="2:5">
      <c r="B24" s="24">
        <f>IF(ISBLANK('1. Index'!$C$13),"-",IF(B23="ročník",YEAR('1. Index'!$C$13)-2,B23-1))</f>
        <v>2010</v>
      </c>
      <c r="C24" s="24">
        <f ca="1">IF(Tabulka1[[#This Row],[ročník]]="-","-",YEAR(TODAY())-B24)</f>
        <v>8</v>
      </c>
      <c r="D24" s="25" t="s">
        <v>86</v>
      </c>
      <c r="E24" s="26" t="s">
        <v>86</v>
      </c>
    </row>
    <row r="25" spans="2:5">
      <c r="B25" s="24">
        <f>IF(ISBLANK('1. Index'!$C$13),"-",IF(B24="ročník",YEAR('1. Index'!$C$13)-2,B24-1))</f>
        <v>2009</v>
      </c>
      <c r="C25" s="24">
        <f ca="1">IF(Tabulka1[[#This Row],[ročník]]="-","-",YEAR(TODAY())-B25)</f>
        <v>9</v>
      </c>
      <c r="D25" s="25" t="s">
        <v>90</v>
      </c>
      <c r="E25" s="25" t="s">
        <v>90</v>
      </c>
    </row>
    <row r="26" spans="2:5">
      <c r="B26" s="24">
        <f>IF(ISBLANK('1. Index'!$C$13),"-",IF(B25="ročník",YEAR('1. Index'!$C$13)-2,B25-1))</f>
        <v>2008</v>
      </c>
      <c r="C26" s="24">
        <f ca="1">IF(Tabulka1[[#This Row],[ročník]]="-","-",YEAR(TODAY())-B26)</f>
        <v>10</v>
      </c>
      <c r="D26" s="25" t="s">
        <v>90</v>
      </c>
      <c r="E26" s="25" t="s">
        <v>90</v>
      </c>
    </row>
    <row r="27" spans="2:5">
      <c r="B27" s="24">
        <f>IF(ISBLANK('1. Index'!$C$13),"-",IF(B26="ročník",YEAR('1. Index'!$C$13)-2,B26-1))</f>
        <v>2007</v>
      </c>
      <c r="C27" s="24">
        <f ca="1">IF(Tabulka1[[#This Row],[ročník]]="-","-",YEAR(TODAY())-B27)</f>
        <v>11</v>
      </c>
      <c r="D27" s="25" t="s">
        <v>91</v>
      </c>
      <c r="E27" s="25" t="s">
        <v>91</v>
      </c>
    </row>
    <row r="28" spans="2:5">
      <c r="B28" s="24">
        <f>IF(ISBLANK('1. Index'!$C$13),"-",IF(B27="ročník",YEAR('1. Index'!$C$13)-2,B27-1))</f>
        <v>2006</v>
      </c>
      <c r="C28" s="24">
        <f ca="1">IF(Tabulka1[[#This Row],[ročník]]="-","-",YEAR(TODAY())-B28)</f>
        <v>12</v>
      </c>
      <c r="D28" s="25" t="s">
        <v>91</v>
      </c>
      <c r="E28" s="25" t="s">
        <v>91</v>
      </c>
    </row>
    <row r="29" spans="2:5">
      <c r="B29" s="24">
        <f>IF(ISBLANK('1. Index'!$C$13),"-",IF(B28="ročník",YEAR('1. Index'!$C$13)-2,B28-1))</f>
        <v>2005</v>
      </c>
      <c r="C29" s="24">
        <f ca="1">IF(Tabulka1[[#This Row],[ročník]]="-","-",YEAR(TODAY())-B29)</f>
        <v>13</v>
      </c>
      <c r="D29" s="25" t="s">
        <v>89</v>
      </c>
      <c r="E29" s="25" t="s">
        <v>89</v>
      </c>
    </row>
    <row r="30" spans="2:5">
      <c r="B30" s="24">
        <f>IF(ISBLANK('1. Index'!$C$13),"-",IF(B29="ročník",YEAR('1. Index'!$C$13)-2,B29-1))</f>
        <v>2004</v>
      </c>
      <c r="C30" s="24">
        <f ca="1">IF(Tabulka1[[#This Row],[ročník]]="-","-",YEAR(TODAY())-B30)</f>
        <v>14</v>
      </c>
      <c r="D30" s="25" t="s">
        <v>89</v>
      </c>
      <c r="E30" s="25" t="s">
        <v>89</v>
      </c>
    </row>
    <row r="31" spans="2:5">
      <c r="B31" s="24">
        <f>IF(ISBLANK('1. Index'!$C$13),"-",IF(B30="ročník",YEAR('1. Index'!$C$13)-2,B30-1))</f>
        <v>2003</v>
      </c>
      <c r="C31" s="24">
        <f ca="1">IF(Tabulka1[[#This Row],[ročník]]="-","-",YEAR(TODAY())-B31)</f>
        <v>15</v>
      </c>
      <c r="D31" s="25" t="s">
        <v>88</v>
      </c>
      <c r="E31" s="25" t="s">
        <v>88</v>
      </c>
    </row>
    <row r="32" spans="2:5">
      <c r="B32" s="24">
        <f>IF(ISBLANK('1. Index'!$C$13),"-",IF(B31="ročník",YEAR('1. Index'!$C$13)-2,B31-1))</f>
        <v>2002</v>
      </c>
      <c r="C32" s="24">
        <f ca="1">IF(Tabulka1[[#This Row],[ročník]]="-","-",YEAR(TODAY())-B32)</f>
        <v>16</v>
      </c>
      <c r="D32" s="25" t="s">
        <v>88</v>
      </c>
      <c r="E32" s="25" t="s">
        <v>88</v>
      </c>
    </row>
    <row r="33" spans="2:5">
      <c r="B33" s="24">
        <f>IF(ISBLANK('1. Index'!$C$13),"-",IF(B32="ročník",YEAR('1. Index'!$C$13)-2,B32-1))</f>
        <v>2001</v>
      </c>
      <c r="C33" s="24">
        <f ca="1">IF(Tabulka1[[#This Row],[ročník]]="-","-",YEAR(TODAY())-B33)</f>
        <v>17</v>
      </c>
      <c r="D33" s="25"/>
      <c r="E33" s="26"/>
    </row>
    <row r="34" spans="2:5">
      <c r="B34" s="24">
        <f>IF(ISBLANK('1. Index'!$C$13),"-",IF(B33="ročník",YEAR('1. Index'!$C$13)-2,B33-1))</f>
        <v>2000</v>
      </c>
      <c r="C34" s="24">
        <f ca="1">IF(Tabulka1[[#This Row],[ročník]]="-","-",YEAR(TODAY())-B34)</f>
        <v>18</v>
      </c>
      <c r="D34" s="25"/>
      <c r="E34" s="26"/>
    </row>
    <row r="35" spans="2:5">
      <c r="B35" s="24">
        <f>IF(ISBLANK('1. Index'!$C$13),"-",IF(B34="ročník",YEAR('1. Index'!$C$13)-2,B34-1))</f>
        <v>1999</v>
      </c>
      <c r="C35" s="24">
        <f ca="1">IF(Tabulka1[[#This Row],[ročník]]="-","-",YEAR(TODAY())-B35)</f>
        <v>19</v>
      </c>
      <c r="D35" s="25"/>
      <c r="E35" s="26"/>
    </row>
    <row r="36" spans="2:5">
      <c r="B36" s="24">
        <f>IF(ISBLANK('1. Index'!$C$13),"-",IF(B35="ročník",YEAR('1. Index'!$C$13)-2,B35-1))</f>
        <v>1998</v>
      </c>
      <c r="C36" s="24">
        <f ca="1">IF(Tabulka1[[#This Row],[ročník]]="-","-",YEAR(TODAY())-B36)</f>
        <v>20</v>
      </c>
      <c r="D36" s="25"/>
      <c r="E36" s="26"/>
    </row>
    <row r="37" spans="2:5">
      <c r="B37" s="24">
        <f>IF(ISBLANK('1. Index'!$C$13),"-",IF(B36="ročník",YEAR('1. Index'!$C$13)-2,B36-1))</f>
        <v>1997</v>
      </c>
      <c r="C37" s="24">
        <f ca="1">IF(Tabulka1[[#This Row],[ročník]]="-","-",YEAR(TODAY())-B37)</f>
        <v>21</v>
      </c>
      <c r="D37" s="25"/>
      <c r="E37" s="26"/>
    </row>
    <row r="38" spans="2:5">
      <c r="B38" s="24">
        <f>IF(ISBLANK('1. Index'!$C$13),"-",IF(B37="ročník",YEAR('1. Index'!$C$13)-2,B37-1))</f>
        <v>1996</v>
      </c>
      <c r="C38" s="24">
        <f ca="1">IF(Tabulka1[[#This Row],[ročník]]="-","-",YEAR(TODAY())-B38)</f>
        <v>22</v>
      </c>
      <c r="D38" s="25"/>
      <c r="E38" s="26"/>
    </row>
    <row r="39" spans="2:5">
      <c r="B39" s="24">
        <f>IF(ISBLANK('1. Index'!$C$13),"-",IF(B38="ročník",YEAR('1. Index'!$C$13)-2,B38-1))</f>
        <v>1995</v>
      </c>
      <c r="C39" s="24">
        <f ca="1">IF(Tabulka1[[#This Row],[ročník]]="-","-",YEAR(TODAY())-B39)</f>
        <v>23</v>
      </c>
      <c r="D39" s="25"/>
      <c r="E39" s="26"/>
    </row>
    <row r="40" spans="2:5">
      <c r="B40" s="24">
        <f>IF(ISBLANK('1. Index'!$C$13),"-",IF(B39="ročník",YEAR('1. Index'!$C$13)-2,B39-1))</f>
        <v>1994</v>
      </c>
      <c r="C40" s="24">
        <f ca="1">IF(Tabulka1[[#This Row],[ročník]]="-","-",YEAR(TODAY())-B40)</f>
        <v>24</v>
      </c>
      <c r="D40" s="25"/>
      <c r="E40" s="26"/>
    </row>
    <row r="41" spans="2:5">
      <c r="B41" s="24">
        <f>IF(ISBLANK('1. Index'!$C$13),"-",IF(B40="ročník",YEAR('1. Index'!$C$13)-2,B40-1))</f>
        <v>1993</v>
      </c>
      <c r="C41" s="24">
        <f ca="1">IF(Tabulka1[[#This Row],[ročník]]="-","-",YEAR(TODAY())-B41)</f>
        <v>25</v>
      </c>
      <c r="D41" s="25"/>
      <c r="E41" s="26"/>
    </row>
    <row r="42" spans="2:5">
      <c r="B42" s="24">
        <f>IF(ISBLANK('1. Index'!$C$13),"-",IF(B41="ročník",YEAR('1. Index'!$C$13)-2,B41-1))</f>
        <v>1992</v>
      </c>
      <c r="C42" s="24">
        <f ca="1">IF(Tabulka1[[#This Row],[ročník]]="-","-",YEAR(TODAY())-B42)</f>
        <v>26</v>
      </c>
      <c r="D42" s="25"/>
      <c r="E42" s="26"/>
    </row>
    <row r="43" spans="2:5">
      <c r="B43" s="24">
        <f>IF(ISBLANK('1. Index'!$C$13),"-",IF(B42="ročník",YEAR('1. Index'!$C$13)-2,B42-1))</f>
        <v>1991</v>
      </c>
      <c r="C43" s="24">
        <f ca="1">IF(Tabulka1[[#This Row],[ročník]]="-","-",YEAR(TODAY())-B43)</f>
        <v>27</v>
      </c>
      <c r="D43" s="25"/>
      <c r="E43" s="26"/>
    </row>
    <row r="44" spans="2:5">
      <c r="B44" s="24">
        <f>IF(ISBLANK('1. Index'!$C$13),"-",IF(B43="ročník",YEAR('1. Index'!$C$13)-2,B43-1))</f>
        <v>1990</v>
      </c>
      <c r="C44" s="24">
        <f ca="1">IF(Tabulka1[[#This Row],[ročník]]="-","-",YEAR(TODAY())-B44)</f>
        <v>28</v>
      </c>
      <c r="D44" s="25"/>
      <c r="E44" s="26"/>
    </row>
    <row r="45" spans="2:5">
      <c r="B45" s="24">
        <f>IF(ISBLANK('1. Index'!$C$13),"-",IF(B44="ročník",YEAR('1. Index'!$C$13)-2,B44-1))</f>
        <v>1989</v>
      </c>
      <c r="C45" s="24">
        <f ca="1">IF(Tabulka1[[#This Row],[ročník]]="-","-",YEAR(TODAY())-B45)</f>
        <v>29</v>
      </c>
      <c r="D45" s="25"/>
      <c r="E45" s="26"/>
    </row>
    <row r="46" spans="2:5">
      <c r="B46" s="24">
        <f>IF(ISBLANK('1. Index'!$C$13),"-",IF(B45="ročník",YEAR('1. Index'!$C$13)-2,B45-1))</f>
        <v>1988</v>
      </c>
      <c r="C46" s="24">
        <f ca="1">IF(Tabulka1[[#This Row],[ročník]]="-","-",YEAR(TODAY())-B46)</f>
        <v>30</v>
      </c>
      <c r="D46" s="25"/>
      <c r="E46" s="26"/>
    </row>
    <row r="47" spans="2:5">
      <c r="B47" s="24">
        <f>IF(ISBLANK('1. Index'!$C$13),"-",IF(B46="ročník",YEAR('1. Index'!$C$13)-2,B46-1))</f>
        <v>1987</v>
      </c>
      <c r="C47" s="24">
        <f ca="1">IF(Tabulka1[[#This Row],[ročník]]="-","-",YEAR(TODAY())-B47)</f>
        <v>31</v>
      </c>
      <c r="D47" s="25"/>
      <c r="E47" s="26"/>
    </row>
    <row r="48" spans="2:5">
      <c r="B48" s="24">
        <f>IF(ISBLANK('1. Index'!$C$13),"-",IF(B47="ročník",YEAR('1. Index'!$C$13)-2,B47-1))</f>
        <v>1986</v>
      </c>
      <c r="C48" s="24">
        <f ca="1">IF(Tabulka1[[#This Row],[ročník]]="-","-",YEAR(TODAY())-B48)</f>
        <v>32</v>
      </c>
      <c r="D48" s="25"/>
      <c r="E48" s="26"/>
    </row>
    <row r="49" spans="2:5">
      <c r="B49" s="24">
        <f>IF(ISBLANK('1. Index'!$C$13),"-",IF(B48="ročník",YEAR('1. Index'!$C$13)-2,B48-1))</f>
        <v>1985</v>
      </c>
      <c r="C49" s="24">
        <f ca="1">IF(Tabulka1[[#This Row],[ročník]]="-","-",YEAR(TODAY())-B49)</f>
        <v>33</v>
      </c>
      <c r="D49" s="25"/>
      <c r="E49" s="26"/>
    </row>
    <row r="50" spans="2:5">
      <c r="B50" s="24">
        <f>IF(ISBLANK('1. Index'!$C$13),"-",IF(B49="ročník",YEAR('1. Index'!$C$13)-2,B49-1))</f>
        <v>1984</v>
      </c>
      <c r="C50" s="24">
        <f ca="1">IF(Tabulka1[[#This Row],[ročník]]="-","-",YEAR(TODAY())-B50)</f>
        <v>34</v>
      </c>
      <c r="D50" s="25"/>
      <c r="E50" s="26"/>
    </row>
    <row r="51" spans="2:5">
      <c r="B51" s="24">
        <f>IF(ISBLANK('1. Index'!$C$13),"-",IF(B50="ročník",YEAR('1. Index'!$C$13)-2,B50-1))</f>
        <v>1983</v>
      </c>
      <c r="C51" s="24">
        <f ca="1">IF(Tabulka1[[#This Row],[ročník]]="-","-",YEAR(TODAY())-B51)</f>
        <v>35</v>
      </c>
      <c r="D51" s="25"/>
      <c r="E51" s="26"/>
    </row>
    <row r="52" spans="2:5">
      <c r="B52" s="24">
        <f>IF(ISBLANK('1. Index'!$C$13),"-",IF(B51="ročník",YEAR('1. Index'!$C$13)-2,B51-1))</f>
        <v>1982</v>
      </c>
      <c r="C52" s="24">
        <f ca="1">IF(Tabulka1[[#This Row],[ročník]]="-","-",YEAR(TODAY())-B52)</f>
        <v>36</v>
      </c>
      <c r="D52" s="25"/>
      <c r="E52" s="26"/>
    </row>
    <row r="53" spans="2:5">
      <c r="B53" s="24">
        <f>IF(ISBLANK('1. Index'!$C$13),"-",IF(B52="ročník",YEAR('1. Index'!$C$13)-2,B52-1))</f>
        <v>1981</v>
      </c>
      <c r="C53" s="24">
        <f ca="1">IF(Tabulka1[[#This Row],[ročník]]="-","-",YEAR(TODAY())-B53)</f>
        <v>37</v>
      </c>
      <c r="D53" s="25"/>
      <c r="E53" s="26"/>
    </row>
    <row r="54" spans="2:5">
      <c r="B54" s="24">
        <f>IF(ISBLANK('1. Index'!$C$13),"-",IF(B53="ročník",YEAR('1. Index'!$C$13)-2,B53-1))</f>
        <v>1980</v>
      </c>
      <c r="C54" s="24">
        <f ca="1">IF(Tabulka1[[#This Row],[ročník]]="-","-",YEAR(TODAY())-B54)</f>
        <v>38</v>
      </c>
      <c r="D54" s="25"/>
      <c r="E54" s="26"/>
    </row>
    <row r="55" spans="2:5">
      <c r="B55" s="24">
        <f>IF(ISBLANK('1. Index'!$C$13),"-",IF(B54="ročník",YEAR('1. Index'!$C$13)-2,B54-1))</f>
        <v>1979</v>
      </c>
      <c r="C55" s="24">
        <f ca="1">IF(Tabulka1[[#This Row],[ročník]]="-","-",YEAR(TODAY())-B55)</f>
        <v>39</v>
      </c>
      <c r="D55" s="25"/>
      <c r="E55" s="26"/>
    </row>
    <row r="56" spans="2:5">
      <c r="B56" s="24">
        <f>IF(ISBLANK('1. Index'!$C$13),"-",IF(B55="ročník",YEAR('1. Index'!$C$13)-2,B55-1))</f>
        <v>1978</v>
      </c>
      <c r="C56" s="24">
        <f ca="1">IF(Tabulka1[[#This Row],[ročník]]="-","-",YEAR(TODAY())-B56)</f>
        <v>40</v>
      </c>
      <c r="D56" s="25"/>
      <c r="E56" s="26"/>
    </row>
    <row r="57" spans="2:5">
      <c r="B57" s="24">
        <f>IF(ISBLANK('1. Index'!$C$13),"-",IF(B56="ročník",YEAR('1. Index'!$C$13)-2,B56-1))</f>
        <v>1977</v>
      </c>
      <c r="C57" s="24">
        <f ca="1">IF(Tabulka1[[#This Row],[ročník]]="-","-",YEAR(TODAY())-B57)</f>
        <v>41</v>
      </c>
      <c r="D57" s="25"/>
      <c r="E57" s="26"/>
    </row>
    <row r="58" spans="2:5">
      <c r="B58" s="24">
        <f>IF(ISBLANK('1. Index'!$C$13),"-",IF(B57="ročník",YEAR('1. Index'!$C$13)-2,B57-1))</f>
        <v>1976</v>
      </c>
      <c r="C58" s="24">
        <f ca="1">IF(Tabulka1[[#This Row],[ročník]]="-","-",YEAR(TODAY())-B58)</f>
        <v>42</v>
      </c>
      <c r="D58" s="25"/>
      <c r="E58" s="26"/>
    </row>
    <row r="59" spans="2:5">
      <c r="B59" s="24">
        <f>IF(ISBLANK('1. Index'!$C$13),"-",IF(B58="ročník",YEAR('1. Index'!$C$13)-2,B58-1))</f>
        <v>1975</v>
      </c>
      <c r="C59" s="24">
        <f ca="1">IF(Tabulka1[[#This Row],[ročník]]="-","-",YEAR(TODAY())-B59)</f>
        <v>43</v>
      </c>
      <c r="D59" s="25"/>
      <c r="E59" s="26"/>
    </row>
    <row r="60" spans="2:5">
      <c r="B60" s="24">
        <f>IF(ISBLANK('1. Index'!$C$13),"-",IF(B59="ročník",YEAR('1. Index'!$C$13)-2,B59-1))</f>
        <v>1974</v>
      </c>
      <c r="C60" s="24">
        <f ca="1">IF(Tabulka1[[#This Row],[ročník]]="-","-",YEAR(TODAY())-B60)</f>
        <v>44</v>
      </c>
      <c r="D60" s="25"/>
      <c r="E60" s="26"/>
    </row>
    <row r="61" spans="2:5">
      <c r="B61" s="24">
        <f>IF(ISBLANK('1. Index'!$C$13),"-",IF(B60="ročník",YEAR('1. Index'!$C$13)-2,B60-1))</f>
        <v>1973</v>
      </c>
      <c r="C61" s="24">
        <f ca="1">IF(Tabulka1[[#This Row],[ročník]]="-","-",YEAR(TODAY())-B61)</f>
        <v>45</v>
      </c>
      <c r="D61" s="25"/>
      <c r="E61" s="26"/>
    </row>
    <row r="62" spans="2:5">
      <c r="B62" s="24">
        <f>IF(ISBLANK('1. Index'!$C$13),"-",IF(B61="ročník",YEAR('1. Index'!$C$13)-2,B61-1))</f>
        <v>1972</v>
      </c>
      <c r="C62" s="24">
        <f ca="1">IF(Tabulka1[[#This Row],[ročník]]="-","-",YEAR(TODAY())-B62)</f>
        <v>46</v>
      </c>
      <c r="D62" s="25"/>
      <c r="E62" s="26"/>
    </row>
    <row r="63" spans="2:5">
      <c r="B63" s="24">
        <f>IF(ISBLANK('1. Index'!$C$13),"-",IF(B62="ročník",YEAR('1. Index'!$C$13)-2,B62-1))</f>
        <v>1971</v>
      </c>
      <c r="C63" s="24">
        <f ca="1">IF(Tabulka1[[#This Row],[ročník]]="-","-",YEAR(TODAY())-B63)</f>
        <v>47</v>
      </c>
      <c r="D63" s="25"/>
      <c r="E63" s="26"/>
    </row>
    <row r="64" spans="2:5">
      <c r="B64" s="24">
        <f>IF(ISBLANK('1. Index'!$C$13),"-",IF(B63="ročník",YEAR('1. Index'!$C$13)-2,B63-1))</f>
        <v>1970</v>
      </c>
      <c r="C64" s="24">
        <f ca="1">IF(Tabulka1[[#This Row],[ročník]]="-","-",YEAR(TODAY())-B64)</f>
        <v>48</v>
      </c>
      <c r="D64" s="25"/>
      <c r="E64" s="26"/>
    </row>
    <row r="65" spans="2:5">
      <c r="B65" s="24">
        <f>IF(ISBLANK('1. Index'!$C$13),"-",IF(B64="ročník",YEAR('1. Index'!$C$13)-2,B64-1))</f>
        <v>1969</v>
      </c>
      <c r="C65" s="24">
        <f ca="1">IF(Tabulka1[[#This Row],[ročník]]="-","-",YEAR(TODAY())-B65)</f>
        <v>49</v>
      </c>
      <c r="D65" s="25"/>
      <c r="E65" s="26"/>
    </row>
    <row r="66" spans="2:5">
      <c r="B66" s="24">
        <f>IF(ISBLANK('1. Index'!$C$13),"-",IF(B65="ročník",YEAR('1. Index'!$C$13)-2,B65-1))</f>
        <v>1968</v>
      </c>
      <c r="C66" s="24">
        <f ca="1">IF(Tabulka1[[#This Row],[ročník]]="-","-",YEAR(TODAY())-B66)</f>
        <v>50</v>
      </c>
      <c r="D66" s="25"/>
      <c r="E66" s="26"/>
    </row>
    <row r="67" spans="2:5">
      <c r="B67" s="24">
        <f>IF(ISBLANK('1. Index'!$C$13),"-",IF(B66="ročník",YEAR('1. Index'!$C$13)-2,B66-1))</f>
        <v>1967</v>
      </c>
      <c r="C67" s="24">
        <f ca="1">IF(Tabulka1[[#This Row],[ročník]]="-","-",YEAR(TODAY())-B67)</f>
        <v>51</v>
      </c>
      <c r="D67" s="25"/>
      <c r="E67" s="26"/>
    </row>
    <row r="68" spans="2:5">
      <c r="B68" s="24">
        <f>IF(ISBLANK('1. Index'!$C$13),"-",IF(B67="ročník",YEAR('1. Index'!$C$13)-2,B67-1))</f>
        <v>1966</v>
      </c>
      <c r="C68" s="24">
        <f ca="1">IF(Tabulka1[[#This Row],[ročník]]="-","-",YEAR(TODAY())-B68)</f>
        <v>52</v>
      </c>
      <c r="D68" s="25"/>
      <c r="E68" s="26"/>
    </row>
    <row r="69" spans="2:5">
      <c r="B69" s="24">
        <f>IF(ISBLANK('1. Index'!$C$13),"-",IF(B68="ročník",YEAR('1. Index'!$C$13)-2,B68-1))</f>
        <v>1965</v>
      </c>
      <c r="C69" s="24">
        <f ca="1">IF(Tabulka1[[#This Row],[ročník]]="-","-",YEAR(TODAY())-B69)</f>
        <v>53</v>
      </c>
      <c r="D69" s="25"/>
      <c r="E69" s="26"/>
    </row>
    <row r="70" spans="2:5">
      <c r="B70" s="24">
        <f>IF(ISBLANK('1. Index'!$C$13),"-",IF(B69="ročník",YEAR('1. Index'!$C$13)-2,B69-1))</f>
        <v>1964</v>
      </c>
      <c r="C70" s="24">
        <f ca="1">IF(Tabulka1[[#This Row],[ročník]]="-","-",YEAR(TODAY())-B70)</f>
        <v>54</v>
      </c>
      <c r="D70" s="25"/>
      <c r="E70" s="26"/>
    </row>
    <row r="71" spans="2:5">
      <c r="B71" s="24">
        <f>IF(ISBLANK('1. Index'!$C$13),"-",IF(B70="ročník",YEAR('1. Index'!$C$13)-2,B70-1))</f>
        <v>1963</v>
      </c>
      <c r="C71" s="24">
        <f ca="1">IF(Tabulka1[[#This Row],[ročník]]="-","-",YEAR(TODAY())-B71)</f>
        <v>55</v>
      </c>
      <c r="D71" s="25"/>
      <c r="E71" s="26"/>
    </row>
    <row r="72" spans="2:5">
      <c r="B72" s="24">
        <f>IF(ISBLANK('1. Index'!$C$13),"-",IF(B71="ročník",YEAR('1. Index'!$C$13)-2,B71-1))</f>
        <v>1962</v>
      </c>
      <c r="C72" s="24">
        <f ca="1">IF(Tabulka1[[#This Row],[ročník]]="-","-",YEAR(TODAY())-B72)</f>
        <v>56</v>
      </c>
      <c r="D72" s="25"/>
      <c r="E72" s="26"/>
    </row>
    <row r="73" spans="2:5">
      <c r="B73" s="24">
        <f>IF(ISBLANK('1. Index'!$C$13),"-",IF(B72="ročník",YEAR('1. Index'!$C$13)-2,B72-1))</f>
        <v>1961</v>
      </c>
      <c r="C73" s="24">
        <f ca="1">IF(Tabulka1[[#This Row],[ročník]]="-","-",YEAR(TODAY())-B73)</f>
        <v>57</v>
      </c>
      <c r="D73" s="25"/>
      <c r="E73" s="26"/>
    </row>
    <row r="74" spans="2:5">
      <c r="B74" s="24">
        <f>IF(ISBLANK('1. Index'!$C$13),"-",IF(B73="ročník",YEAR('1. Index'!$C$13)-2,B73-1))</f>
        <v>1960</v>
      </c>
      <c r="C74" s="24">
        <f ca="1">IF(Tabulka1[[#This Row],[ročník]]="-","-",YEAR(TODAY())-B74)</f>
        <v>58</v>
      </c>
      <c r="D74" s="25"/>
      <c r="E74" s="26"/>
    </row>
    <row r="75" spans="2:5">
      <c r="B75" s="24">
        <f>IF(ISBLANK('1. Index'!$C$13),"-",IF(B74="ročník",YEAR('1. Index'!$C$13)-2,B74-1))</f>
        <v>1959</v>
      </c>
      <c r="C75" s="24">
        <f ca="1">IF(Tabulka1[[#This Row],[ročník]]="-","-",YEAR(TODAY())-B75)</f>
        <v>59</v>
      </c>
      <c r="D75" s="25"/>
      <c r="E75" s="26"/>
    </row>
    <row r="76" spans="2:5">
      <c r="B76" s="24">
        <f>IF(ISBLANK('1. Index'!$C$13),"-",IF(B75="ročník",YEAR('1. Index'!$C$13)-2,B75-1))</f>
        <v>1958</v>
      </c>
      <c r="C76" s="24">
        <f ca="1">IF(Tabulka1[[#This Row],[ročník]]="-","-",YEAR(TODAY())-B76)</f>
        <v>60</v>
      </c>
      <c r="D76" s="25"/>
      <c r="E76" s="26"/>
    </row>
    <row r="77" spans="2:5">
      <c r="B77" s="24">
        <f>IF(ISBLANK('1. Index'!$C$13),"-",IF(B76="ročník",YEAR('1. Index'!$C$13)-2,B76-1))</f>
        <v>1957</v>
      </c>
      <c r="C77" s="24">
        <f ca="1">IF(Tabulka1[[#This Row],[ročník]]="-","-",YEAR(TODAY())-B77)</f>
        <v>61</v>
      </c>
      <c r="D77" s="25"/>
      <c r="E77" s="26"/>
    </row>
    <row r="78" spans="2:5">
      <c r="B78" s="24">
        <f>IF(ISBLANK('1. Index'!$C$13),"-",IF(B77="ročník",YEAR('1. Index'!$C$13)-2,B77-1))</f>
        <v>1956</v>
      </c>
      <c r="C78" s="24">
        <f ca="1">IF(Tabulka1[[#This Row],[ročník]]="-","-",YEAR(TODAY())-B78)</f>
        <v>62</v>
      </c>
      <c r="D78" s="25"/>
      <c r="E78" s="26"/>
    </row>
    <row r="79" spans="2:5">
      <c r="B79" s="24">
        <f>IF(ISBLANK('1. Index'!$C$13),"-",IF(B78="ročník",YEAR('1. Index'!$C$13)-2,B78-1))</f>
        <v>1955</v>
      </c>
      <c r="C79" s="24">
        <f ca="1">IF(Tabulka1[[#This Row],[ročník]]="-","-",YEAR(TODAY())-B79)</f>
        <v>63</v>
      </c>
      <c r="D79" s="25"/>
      <c r="E79" s="26"/>
    </row>
    <row r="80" spans="2:5">
      <c r="B80" s="24">
        <f>IF(ISBLANK('1. Index'!$C$13),"-",IF(B79="ročník",YEAR('1. Index'!$C$13)-2,B79-1))</f>
        <v>1954</v>
      </c>
      <c r="C80" s="24">
        <f ca="1">IF(Tabulka1[[#This Row],[ročník]]="-","-",YEAR(TODAY())-B80)</f>
        <v>64</v>
      </c>
      <c r="D80" s="25"/>
      <c r="E80" s="26"/>
    </row>
    <row r="81" spans="2:5">
      <c r="B81" s="24">
        <f>IF(ISBLANK('1. Index'!$C$13),"-",IF(B80="ročník",YEAR('1. Index'!$C$13)-2,B80-1))</f>
        <v>1953</v>
      </c>
      <c r="C81" s="24">
        <f ca="1">IF(Tabulka1[[#This Row],[ročník]]="-","-",YEAR(TODAY())-B81)</f>
        <v>65</v>
      </c>
      <c r="D81" s="25"/>
      <c r="E81" s="26"/>
    </row>
    <row r="82" spans="2:5">
      <c r="B82" s="24">
        <f>IF(ISBLANK('1. Index'!$C$13),"-",IF(B81="ročník",YEAR('1. Index'!$C$13)-2,B81-1))</f>
        <v>1952</v>
      </c>
      <c r="C82" s="24">
        <f ca="1">IF(Tabulka1[[#This Row],[ročník]]="-","-",YEAR(TODAY())-B82)</f>
        <v>66</v>
      </c>
      <c r="D82" s="25"/>
      <c r="E82" s="26"/>
    </row>
    <row r="83" spans="2:5">
      <c r="B83" s="24">
        <f>IF(ISBLANK('1. Index'!$C$13),"-",IF(B82="ročník",YEAR('1. Index'!$C$13)-2,B82-1))</f>
        <v>1951</v>
      </c>
      <c r="C83" s="24">
        <f ca="1">IF(Tabulka1[[#This Row],[ročník]]="-","-",YEAR(TODAY())-B83)</f>
        <v>67</v>
      </c>
      <c r="D83" s="25"/>
      <c r="E83" s="26"/>
    </row>
    <row r="84" spans="2:5">
      <c r="B84" s="24">
        <f>IF(ISBLANK('1. Index'!$C$13),"-",IF(B83="ročník",YEAR('1. Index'!$C$13)-2,B83-1))</f>
        <v>1950</v>
      </c>
      <c r="C84" s="24">
        <f ca="1">IF(Tabulka1[[#This Row],[ročník]]="-","-",YEAR(TODAY())-B84)</f>
        <v>68</v>
      </c>
      <c r="D84" s="25"/>
      <c r="E84" s="26"/>
    </row>
    <row r="85" spans="2:5">
      <c r="B85" s="24">
        <f>IF(ISBLANK('1. Index'!$C$13),"-",IF(B84="ročník",YEAR('1. Index'!$C$13)-2,B84-1))</f>
        <v>1949</v>
      </c>
      <c r="C85" s="24">
        <f ca="1">IF(Tabulka1[[#This Row],[ročník]]="-","-",YEAR(TODAY())-B85)</f>
        <v>69</v>
      </c>
      <c r="D85" s="25"/>
      <c r="E85" s="26"/>
    </row>
    <row r="86" spans="2:5">
      <c r="B86" s="24">
        <f>IF(ISBLANK('1. Index'!$C$13),"-",IF(B85="ročník",YEAR('1. Index'!$C$13)-2,B85-1))</f>
        <v>1948</v>
      </c>
      <c r="C86" s="24">
        <f ca="1">IF(Tabulka1[[#This Row],[ročník]]="-","-",YEAR(TODAY())-B86)</f>
        <v>70</v>
      </c>
      <c r="D86" s="25"/>
      <c r="E86" s="26"/>
    </row>
    <row r="87" spans="2:5">
      <c r="B87" s="24">
        <f>IF(ISBLANK('1. Index'!$C$13),"-",IF(B86="ročník",YEAR('1. Index'!$C$13)-2,B86-1))</f>
        <v>1947</v>
      </c>
      <c r="C87" s="24">
        <f ca="1">IF(Tabulka1[[#This Row],[ročník]]="-","-",YEAR(TODAY())-B87)</f>
        <v>71</v>
      </c>
      <c r="D87" s="25"/>
      <c r="E87" s="26"/>
    </row>
    <row r="88" spans="2:5">
      <c r="B88" s="24">
        <f>IF(ISBLANK('1. Index'!$C$13),"-",IF(B87="ročník",YEAR('1. Index'!$C$13)-2,B87-1))</f>
        <v>1946</v>
      </c>
      <c r="C88" s="24">
        <f ca="1">IF(Tabulka1[[#This Row],[ročník]]="-","-",YEAR(TODAY())-B88)</f>
        <v>72</v>
      </c>
      <c r="D88" s="25"/>
      <c r="E88" s="26"/>
    </row>
    <row r="89" spans="2:5">
      <c r="B89" s="24">
        <f>IF(ISBLANK('1. Index'!$C$13),"-",IF(B88="ročník",YEAR('1. Index'!$C$13)-2,B88-1))</f>
        <v>1945</v>
      </c>
      <c r="C89" s="24">
        <f ca="1">IF(Tabulka1[[#This Row],[ročník]]="-","-",YEAR(TODAY())-B89)</f>
        <v>73</v>
      </c>
      <c r="D89" s="25"/>
      <c r="E89" s="26"/>
    </row>
    <row r="90" spans="2:5">
      <c r="B90" s="24">
        <f>IF(ISBLANK('1. Index'!$C$13),"-",IF(B89="ročník",YEAR('1. Index'!$C$13)-2,B89-1))</f>
        <v>1944</v>
      </c>
      <c r="C90" s="24">
        <f ca="1">IF(Tabulka1[[#This Row],[ročník]]="-","-",YEAR(TODAY())-B90)</f>
        <v>74</v>
      </c>
      <c r="D90" s="25"/>
      <c r="E90" s="26"/>
    </row>
    <row r="91" spans="2:5">
      <c r="B91" s="24">
        <f>IF(ISBLANK('1. Index'!$C$13),"-",IF(B90="ročník",YEAR('1. Index'!$C$13)-2,B90-1))</f>
        <v>1943</v>
      </c>
      <c r="C91" s="24">
        <f ca="1">IF(Tabulka1[[#This Row],[ročník]]="-","-",YEAR(TODAY())-B91)</f>
        <v>75</v>
      </c>
      <c r="D91" s="25"/>
      <c r="E91" s="26"/>
    </row>
    <row r="92" spans="2:5">
      <c r="B92" s="24">
        <f>IF(ISBLANK('1. Index'!$C$13),"-",IF(B91="ročník",YEAR('1. Index'!$C$13)-2,B91-1))</f>
        <v>1942</v>
      </c>
      <c r="C92" s="24">
        <f ca="1">IF(Tabulka1[[#This Row],[ročník]]="-","-",YEAR(TODAY())-B92)</f>
        <v>76</v>
      </c>
      <c r="D92" s="25"/>
      <c r="E92" s="26"/>
    </row>
    <row r="93" spans="2:5">
      <c r="B93" s="24">
        <f>IF(ISBLANK('1. Index'!$C$13),"-",IF(B92="ročník",YEAR('1. Index'!$C$13)-2,B92-1))</f>
        <v>1941</v>
      </c>
      <c r="C93" s="24">
        <f ca="1">IF(Tabulka1[[#This Row],[ročník]]="-","-",YEAR(TODAY())-B93)</f>
        <v>77</v>
      </c>
      <c r="D93" s="25"/>
      <c r="E93" s="26"/>
    </row>
    <row r="94" spans="2:5">
      <c r="B94" s="24">
        <f>IF(ISBLANK('1. Index'!$C$13),"-",IF(B93="ročník",YEAR('1. Index'!$C$13)-2,B93-1))</f>
        <v>1940</v>
      </c>
      <c r="C94" s="24">
        <f ca="1">IF(Tabulka1[[#This Row],[ročník]]="-","-",YEAR(TODAY())-B94)</f>
        <v>78</v>
      </c>
      <c r="D94" s="25"/>
      <c r="E94" s="26"/>
    </row>
    <row r="95" spans="2:5">
      <c r="B95" s="24">
        <f>IF(ISBLANK('1. Index'!$C$13),"-",IF(B94="ročník",YEAR('1. Index'!$C$13)-2,B94-1))</f>
        <v>1939</v>
      </c>
      <c r="C95" s="24">
        <f ca="1">IF(Tabulka1[[#This Row],[ročník]]="-","-",YEAR(TODAY())-B95)</f>
        <v>79</v>
      </c>
      <c r="D95" s="25"/>
      <c r="E95" s="26"/>
    </row>
    <row r="96" spans="2:5">
      <c r="B96" s="24">
        <f>IF(ISBLANK('1. Index'!$C$13),"-",IF(B95="ročník",YEAR('1. Index'!$C$13)-2,B95-1))</f>
        <v>1938</v>
      </c>
      <c r="C96" s="24">
        <f ca="1">IF(Tabulka1[[#This Row],[ročník]]="-","-",YEAR(TODAY())-B96)</f>
        <v>80</v>
      </c>
      <c r="D96" s="25"/>
      <c r="E96" s="26"/>
    </row>
    <row r="97" spans="2:5">
      <c r="B97" s="24">
        <f>IF(ISBLANK('1. Index'!$C$13),"-",IF(B96="ročník",YEAR('1. Index'!$C$13)-2,B96-1))</f>
        <v>1937</v>
      </c>
      <c r="C97" s="24">
        <f ca="1">IF(Tabulka1[[#This Row],[ročník]]="-","-",YEAR(TODAY())-B97)</f>
        <v>81</v>
      </c>
      <c r="D97" s="25"/>
      <c r="E97" s="26"/>
    </row>
    <row r="98" spans="2:5">
      <c r="B98" s="24">
        <f>IF(ISBLANK('1. Index'!$C$13),"-",IF(B97="ročník",YEAR('1. Index'!$C$13)-2,B97-1))</f>
        <v>1936</v>
      </c>
      <c r="C98" s="24">
        <f ca="1">IF(Tabulka1[[#This Row],[ročník]]="-","-",YEAR(TODAY())-B98)</f>
        <v>82</v>
      </c>
      <c r="D98" s="25"/>
      <c r="E98" s="26"/>
    </row>
    <row r="99" spans="2:5">
      <c r="B99" s="24">
        <f>IF(ISBLANK('1. Index'!$C$13),"-",IF(B98="ročník",YEAR('1. Index'!$C$13)-2,B98-1))</f>
        <v>1935</v>
      </c>
      <c r="C99" s="24">
        <f ca="1">IF(Tabulka1[[#This Row],[ročník]]="-","-",YEAR(TODAY())-B99)</f>
        <v>83</v>
      </c>
      <c r="D99" s="25"/>
      <c r="E99" s="26"/>
    </row>
    <row r="100" spans="2:5">
      <c r="B100" s="24">
        <f>IF(ISBLANK('1. Index'!$C$13),"-",IF(B99="ročník",YEAR('1. Index'!$C$13)-2,B99-1))</f>
        <v>1934</v>
      </c>
      <c r="C100" s="24">
        <f ca="1">IF(Tabulka1[[#This Row],[ročník]]="-","-",YEAR(TODAY())-B100)</f>
        <v>84</v>
      </c>
      <c r="D100" s="25"/>
      <c r="E100" s="26"/>
    </row>
    <row r="101" spans="2:5">
      <c r="B101" s="24">
        <f>IF(ISBLANK('1. Index'!$C$13),"-",IF(B100="ročník",YEAR('1. Index'!$C$13)-2,B100-1))</f>
        <v>1933</v>
      </c>
      <c r="C101" s="24">
        <f ca="1">IF(Tabulka1[[#This Row],[ročník]]="-","-",YEAR(TODAY())-B101)</f>
        <v>85</v>
      </c>
      <c r="D101" s="25"/>
      <c r="E101" s="26"/>
    </row>
    <row r="102" spans="2:5">
      <c r="B102" s="24">
        <f>IF(ISBLANK('1. Index'!$C$13),"-",IF(B101="ročník",YEAR('1. Index'!$C$13)-2,B101-1))</f>
        <v>1932</v>
      </c>
      <c r="C102" s="24">
        <f ca="1">IF(Tabulka1[[#This Row],[ročník]]="-","-",YEAR(TODAY())-B102)</f>
        <v>86</v>
      </c>
      <c r="D102" s="25"/>
      <c r="E102" s="26"/>
    </row>
    <row r="103" spans="2:5">
      <c r="B103" s="24">
        <f>IF(ISBLANK('1. Index'!$C$13),"-",IF(B102="ročník",YEAR('1. Index'!$C$13)-2,B102-1))</f>
        <v>1931</v>
      </c>
      <c r="C103" s="24">
        <f ca="1">IF(Tabulka1[[#This Row],[ročník]]="-","-",YEAR(TODAY())-B103)</f>
        <v>87</v>
      </c>
      <c r="D103" s="25"/>
      <c r="E103" s="26"/>
    </row>
    <row r="104" spans="2:5">
      <c r="B104" s="24">
        <f>IF(ISBLANK('1. Index'!$C$13),"-",IF(B103="ročník",YEAR('1. Index'!$C$13)-2,B103-1))</f>
        <v>1930</v>
      </c>
      <c r="C104" s="24">
        <f ca="1">IF(Tabulka1[[#This Row],[ročník]]="-","-",YEAR(TODAY())-B104)</f>
        <v>88</v>
      </c>
      <c r="D104" s="25"/>
      <c r="E104" s="26"/>
    </row>
    <row r="105" spans="2:5">
      <c r="B105" s="24">
        <f>IF(ISBLANK('1. Index'!$C$13),"-",IF(B104="ročník",YEAR('1. Index'!$C$13)-2,B104-1))</f>
        <v>1929</v>
      </c>
      <c r="C105" s="24">
        <f ca="1">IF(Tabulka1[[#This Row],[ročník]]="-","-",YEAR(TODAY())-B105)</f>
        <v>89</v>
      </c>
      <c r="D105" s="25"/>
      <c r="E105" s="26"/>
    </row>
    <row r="106" spans="2:5">
      <c r="B106" s="24">
        <f>IF(ISBLANK('1. Index'!$C$13),"-",IF(B105="ročník",YEAR('1. Index'!$C$13)-2,B105-1))</f>
        <v>1928</v>
      </c>
      <c r="C106" s="24">
        <f ca="1">IF(Tabulka1[[#This Row],[ročník]]="-","-",YEAR(TODAY())-B106)</f>
        <v>90</v>
      </c>
      <c r="D106" s="25"/>
      <c r="E106" s="26"/>
    </row>
    <row r="107" spans="2:5">
      <c r="B107" s="24">
        <f>IF(ISBLANK('1. Index'!$C$13),"-",IF(B106="ročník",YEAR('1. Index'!$C$13)-2,B106-1))</f>
        <v>1927</v>
      </c>
      <c r="C107" s="24">
        <f ca="1">IF(Tabulka1[[#This Row],[ročník]]="-","-",YEAR(TODAY())-B107)</f>
        <v>91</v>
      </c>
      <c r="D107" s="25"/>
      <c r="E107" s="26"/>
    </row>
    <row r="108" spans="2:5">
      <c r="B108" s="24">
        <f>IF(ISBLANK('1. Index'!$C$13),"-",IF(B107="ročník",YEAR('1. Index'!$C$13)-2,B107-1))</f>
        <v>1926</v>
      </c>
      <c r="C108" s="24">
        <f ca="1">IF(Tabulka1[[#This Row],[ročník]]="-","-",YEAR(TODAY())-B108)</f>
        <v>92</v>
      </c>
      <c r="D108" s="25"/>
      <c r="E108" s="26"/>
    </row>
    <row r="109" spans="2:5">
      <c r="B109" s="24">
        <f>IF(ISBLANK('1. Index'!$C$13),"-",IF(B108="ročník",YEAR('1. Index'!$C$13)-2,B108-1))</f>
        <v>1925</v>
      </c>
      <c r="C109" s="24">
        <f ca="1">IF(Tabulka1[[#This Row],[ročník]]="-","-",YEAR(TODAY())-B109)</f>
        <v>93</v>
      </c>
      <c r="D109" s="25"/>
      <c r="E109" s="26"/>
    </row>
    <row r="110" spans="2:5">
      <c r="B110" s="24">
        <f>IF(ISBLANK('1. Index'!$C$13),"-",IF(B109="ročník",YEAR('1. Index'!$C$13)-2,B109-1))</f>
        <v>1924</v>
      </c>
      <c r="C110" s="24">
        <f ca="1">IF(Tabulka1[[#This Row],[ročník]]="-","-",YEAR(TODAY())-B110)</f>
        <v>94</v>
      </c>
      <c r="D110" s="25"/>
      <c r="E110" s="26"/>
    </row>
    <row r="111" spans="2:5">
      <c r="B111" s="24">
        <f>IF(ISBLANK('1. Index'!$C$13),"-",IF(B110="ročník",YEAR('1. Index'!$C$13)-2,B110-1))</f>
        <v>1923</v>
      </c>
      <c r="C111" s="24">
        <f ca="1">IF(Tabulka1[[#This Row],[ročník]]="-","-",YEAR(TODAY())-B111)</f>
        <v>95</v>
      </c>
      <c r="D111" s="25"/>
      <c r="E111" s="26"/>
    </row>
    <row r="112" spans="2:5">
      <c r="B112" s="24">
        <f>IF(ISBLANK('1. Index'!$C$13),"-",IF(B111="ročník",YEAR('1. Index'!$C$13)-2,B111-1))</f>
        <v>1922</v>
      </c>
      <c r="C112" s="24">
        <f ca="1">IF(Tabulka1[[#This Row],[ročník]]="-","-",YEAR(TODAY())-B112)</f>
        <v>96</v>
      </c>
      <c r="D112" s="25"/>
      <c r="E112" s="26"/>
    </row>
    <row r="113" spans="2:5">
      <c r="B113" s="24">
        <f>IF(ISBLANK('1. Index'!$C$13),"-",IF(B112="ročník",YEAR('1. Index'!$C$13)-2,B112-1))</f>
        <v>1921</v>
      </c>
      <c r="C113" s="24">
        <f ca="1">IF(Tabulka1[[#This Row],[ročník]]="-","-",YEAR(TODAY())-B113)</f>
        <v>97</v>
      </c>
      <c r="D113" s="25"/>
      <c r="E113" s="26"/>
    </row>
  </sheetData>
  <sheetProtection selectLockedCells="1" autoFilter="0"/>
  <conditionalFormatting sqref="D18:E113">
    <cfRule type="containsBlanks" dxfId="230" priority="1">
      <formula>LEN(TRIM(D18))=0</formula>
    </cfRule>
    <cfRule type="notContainsBlanks" dxfId="229" priority="13">
      <formula>LEN(TRIM(D18))&gt;0</formula>
    </cfRule>
  </conditionalFormatting>
  <pageMargins left="0.39370078740157483" right="0.39370078740157483" top="0" bottom="0.39370078740157483" header="0" footer="0"/>
  <pageSetup paperSize="9" orientation="portrait" r:id="rId1"/>
  <picture r:id="rId2"/>
  <tableParts count="1">
    <tablePart r:id="rId3"/>
  </tableParts>
</worksheet>
</file>

<file path=xl/worksheets/sheet4.xml><?xml version="1.0" encoding="utf-8"?>
<worksheet xmlns="http://schemas.openxmlformats.org/spreadsheetml/2006/main" xmlns:r="http://schemas.openxmlformats.org/officeDocument/2006/relationships">
  <dimension ref="B2:I309"/>
  <sheetViews>
    <sheetView showGridLines="0" workbookViewId="0">
      <pane ySplit="9" topLeftCell="A55" activePane="bottomLeft" state="frozen"/>
      <selection pane="bottomLeft" activeCell="D62" sqref="D62"/>
    </sheetView>
  </sheetViews>
  <sheetFormatPr defaultRowHeight="12.75"/>
  <cols>
    <col min="1" max="1" width="3.7109375" style="1" customWidth="1"/>
    <col min="2" max="2" width="16.85546875" style="62" customWidth="1"/>
    <col min="3" max="3" width="6.7109375" style="1" bestFit="1" customWidth="1"/>
    <col min="4" max="4" width="25" style="2" customWidth="1"/>
    <col min="5" max="5" width="5.7109375" style="1" bestFit="1" customWidth="1"/>
    <col min="6" max="6" width="29.42578125" style="2" customWidth="1"/>
    <col min="7" max="7" width="8" style="2" customWidth="1"/>
    <col min="8" max="8" width="11.85546875" style="2" bestFit="1" customWidth="1"/>
    <col min="9" max="9" width="13.85546875" style="1" bestFit="1" customWidth="1"/>
    <col min="10" max="16384" width="9.140625" style="1"/>
  </cols>
  <sheetData>
    <row r="2" spans="2:9" ht="15.75">
      <c r="B2" s="61" t="s">
        <v>64</v>
      </c>
      <c r="G2" s="6" t="str">
        <f>IF(ISBLANK('1. Index'!C10),"-",'1. Index'!C10)</f>
        <v>Reuter Run - děti</v>
      </c>
    </row>
    <row r="3" spans="2:9" ht="15" customHeight="1">
      <c r="F3" s="71">
        <f>IF(ISBLANK('1. Index'!C13),"-",'1. Index'!C13)</f>
        <v>43323</v>
      </c>
      <c r="G3" s="71"/>
    </row>
    <row r="4" spans="2:9">
      <c r="B4" s="63" t="s">
        <v>33</v>
      </c>
    </row>
    <row r="5" spans="2:9">
      <c r="B5" s="62" t="s">
        <v>65</v>
      </c>
    </row>
    <row r="6" spans="2:9">
      <c r="B6" s="62" t="s">
        <v>66</v>
      </c>
    </row>
    <row r="7" spans="2:9">
      <c r="B7" s="62" t="s">
        <v>69</v>
      </c>
    </row>
    <row r="8" spans="2:9">
      <c r="B8" s="30"/>
      <c r="C8" s="30"/>
      <c r="D8" s="27"/>
      <c r="E8" s="30"/>
      <c r="F8" s="27"/>
    </row>
    <row r="9" spans="2:9">
      <c r="B9" s="64" t="s">
        <v>94</v>
      </c>
      <c r="C9" s="2" t="s">
        <v>0</v>
      </c>
      <c r="D9" s="1" t="s">
        <v>12</v>
      </c>
      <c r="E9" s="2" t="s">
        <v>3</v>
      </c>
      <c r="F9" s="1" t="s">
        <v>1</v>
      </c>
      <c r="G9" s="2" t="s">
        <v>2</v>
      </c>
      <c r="H9" s="7" t="s">
        <v>5</v>
      </c>
      <c r="I9" s="39" t="s">
        <v>68</v>
      </c>
    </row>
    <row r="10" spans="2:9">
      <c r="B10" s="66" t="str">
        <f>CONCATENATE(Tabulka2[[#This Row],[kategorie]],"-",Tabulka2[[#This Row],[m/ž]],"-",Tabulka2[[#This Row],[start. č.]])</f>
        <v>Ž. ml. (2006-07)-M-140</v>
      </c>
      <c r="C10" s="17">
        <v>140</v>
      </c>
      <c r="D10" s="18" t="s">
        <v>96</v>
      </c>
      <c r="E10" s="17">
        <v>2006</v>
      </c>
      <c r="F10" s="18" t="s">
        <v>97</v>
      </c>
      <c r="G10" s="17" t="s">
        <v>98</v>
      </c>
      <c r="H10" s="11" t="str">
        <f>IF(ISBLANK('1. Index'!$C$13),"-",IF(Tabulka2[[#This Row],[m/ž]]="M",VLOOKUP(Tabulka2[[#This Row],[ročník]],'2. Kategorie'!B:E,3,0),IF(Tabulka2[[#This Row],[m/ž]]="Z",VLOOKUP(Tabulka2[[#This Row],[ročník]],'2. Kategorie'!B:E,4,0),"?")))</f>
        <v>Ž. ml. (2006-07)</v>
      </c>
      <c r="I10" s="8" t="str">
        <f>IF(COUNTIFS(Tabulka2[[#This Row],[klíč]],[klíč])&gt;1,"duplicita!","ok")</f>
        <v>ok</v>
      </c>
    </row>
    <row r="11" spans="2:9">
      <c r="B11" s="66" t="str">
        <f>CONCATENATE(Tabulka2[[#This Row],[kategorie]],"-",Tabulka2[[#This Row],[m/ž]],"-",Tabulka2[[#This Row],[start. č.]])</f>
        <v>Ž. nejml (2008-09)-M-141</v>
      </c>
      <c r="C11" s="17">
        <v>141</v>
      </c>
      <c r="D11" s="18" t="s">
        <v>99</v>
      </c>
      <c r="E11" s="17">
        <v>2008</v>
      </c>
      <c r="F11" s="18" t="s">
        <v>100</v>
      </c>
      <c r="G11" s="17" t="s">
        <v>98</v>
      </c>
      <c r="H11" s="12" t="str">
        <f>IF(ISBLANK('1. Index'!$C$13),"-",IF(Tabulka2[[#This Row],[m/ž]]="M",VLOOKUP(Tabulka2[[#This Row],[ročník]],'2. Kategorie'!B:E,3,0),IF(Tabulka2[[#This Row],[m/ž]]="Z",VLOOKUP(Tabulka2[[#This Row],[ročník]],'2. Kategorie'!B:E,4,0),"?")))</f>
        <v>Ž. nejml (2008-09)</v>
      </c>
      <c r="I11" s="9" t="str">
        <f>IF(COUNTIFS(Tabulka2[[#This Row],[klíč]],[klíč])&gt;1,"duplicita!","ok")</f>
        <v>ok</v>
      </c>
    </row>
    <row r="12" spans="2:9">
      <c r="B12" s="66" t="str">
        <f>CONCATENATE(Tabulka2[[#This Row],[kategorie]],"-",Tabulka2[[#This Row],[m/ž]],"-",Tabulka2[[#This Row],[start. č.]])</f>
        <v>D. ml (2002-03)-M-160</v>
      </c>
      <c r="C12" s="17">
        <v>160</v>
      </c>
      <c r="D12" s="18" t="s">
        <v>101</v>
      </c>
      <c r="E12" s="17">
        <v>2002</v>
      </c>
      <c r="F12" s="18" t="s">
        <v>102</v>
      </c>
      <c r="G12" s="17" t="s">
        <v>98</v>
      </c>
      <c r="H12" s="12" t="str">
        <f>IF(ISBLANK('1. Index'!$C$13),"-",IF(Tabulka2[[#This Row],[m/ž]]="M",VLOOKUP(Tabulka2[[#This Row],[ročník]],'2. Kategorie'!B:E,3,0),IF(Tabulka2[[#This Row],[m/ž]]="Z",VLOOKUP(Tabulka2[[#This Row],[ročník]],'2. Kategorie'!B:E,4,0),"?")))</f>
        <v>D. ml (2002-03)</v>
      </c>
      <c r="I12" s="9" t="str">
        <f>IF(COUNTIFS(Tabulka2[[#This Row],[klíč]],[klíč])&gt;1,"duplicita!","ok")</f>
        <v>ok</v>
      </c>
    </row>
    <row r="13" spans="2:9">
      <c r="B13" s="66" t="str">
        <f>CONCATENATE(Tabulka2[[#This Row],[kategorie]],"-",Tabulka2[[#This Row],[m/ž]],"-",Tabulka2[[#This Row],[start. č.]])</f>
        <v>D. ml (2002-03)-M-137</v>
      </c>
      <c r="C13" s="17">
        <v>137</v>
      </c>
      <c r="D13" s="18" t="s">
        <v>103</v>
      </c>
      <c r="E13" s="17">
        <v>2002</v>
      </c>
      <c r="F13" s="18" t="s">
        <v>104</v>
      </c>
      <c r="G13" s="17" t="s">
        <v>98</v>
      </c>
      <c r="H13" s="13" t="str">
        <f>IF(ISBLANK('1. Index'!$C$13),"-",IF(Tabulka2[[#This Row],[m/ž]]="M",VLOOKUP(Tabulka2[[#This Row],[ročník]],'2. Kategorie'!B:E,3,0),IF(Tabulka2[[#This Row],[m/ž]]="Z",VLOOKUP(Tabulka2[[#This Row],[ročník]],'2. Kategorie'!B:E,4,0),"?")))</f>
        <v>D. ml (2002-03)</v>
      </c>
      <c r="I13" s="9" t="str">
        <f>IF(COUNTIFS(Tabulka2[[#This Row],[klíč]],[klíč])&gt;1,"duplicita!","ok")</f>
        <v>ok</v>
      </c>
    </row>
    <row r="14" spans="2:9">
      <c r="B14" s="66" t="str">
        <f>CONCATENATE(Tabulka2[[#This Row],[kategorie]],"-",Tabulka2[[#This Row],[m/ž]],"-",Tabulka2[[#This Row],[start. č.]])</f>
        <v>Př. A (&gt;=2012)-M-138</v>
      </c>
      <c r="C14" s="17">
        <v>138</v>
      </c>
      <c r="D14" s="18" t="s">
        <v>105</v>
      </c>
      <c r="E14" s="17">
        <v>2015</v>
      </c>
      <c r="F14" s="18" t="s">
        <v>106</v>
      </c>
      <c r="G14" s="17" t="s">
        <v>98</v>
      </c>
      <c r="H14" s="13" t="str">
        <f>IF(ISBLANK('1. Index'!$C$13),"-",IF(Tabulka2[[#This Row],[m/ž]]="M",VLOOKUP(Tabulka2[[#This Row],[ročník]],'2. Kategorie'!B:E,3,0),IF(Tabulka2[[#This Row],[m/ž]]="Z",VLOOKUP(Tabulka2[[#This Row],[ročník]],'2. Kategorie'!B:E,4,0),"?")))</f>
        <v>Př. A (&gt;=2012)</v>
      </c>
      <c r="I14" s="9" t="str">
        <f>IF(COUNTIFS(Tabulka2[[#This Row],[klíč]],[klíč])&gt;1,"duplicita!","ok")</f>
        <v>ok</v>
      </c>
    </row>
    <row r="15" spans="2:9">
      <c r="B15" s="66" t="str">
        <f>CONCATENATE(Tabulka2[[#This Row],[kategorie]],"-",Tabulka2[[#This Row],[m/ž]],"-",Tabulka2[[#This Row],[start. č.]])</f>
        <v>Ž. st. (2004-05)-M-139</v>
      </c>
      <c r="C15" s="17">
        <v>139</v>
      </c>
      <c r="D15" s="18" t="s">
        <v>107</v>
      </c>
      <c r="E15" s="17">
        <v>2005</v>
      </c>
      <c r="F15" s="18" t="s">
        <v>108</v>
      </c>
      <c r="G15" s="17" t="s">
        <v>98</v>
      </c>
      <c r="H15" s="13" t="str">
        <f>IF(ISBLANK('1. Index'!$C$13),"-",IF(Tabulka2[[#This Row],[m/ž]]="M",VLOOKUP(Tabulka2[[#This Row],[ročník]],'2. Kategorie'!B:E,3,0),IF(Tabulka2[[#This Row],[m/ž]]="Z",VLOOKUP(Tabulka2[[#This Row],[ročník]],'2. Kategorie'!B:E,4,0),"?")))</f>
        <v>Ž. st. (2004-05)</v>
      </c>
      <c r="I15" s="9" t="str">
        <f>IF(COUNTIFS(Tabulka2[[#This Row],[klíč]],[klíč])&gt;1,"duplicita!","ok")</f>
        <v>ok</v>
      </c>
    </row>
    <row r="16" spans="2:9">
      <c r="B16" s="66" t="str">
        <f>CONCATENATE(Tabulka2[[#This Row],[kategorie]],"-",Tabulka2[[#This Row],[m/ž]],"-",Tabulka2[[#This Row],[start. č.]])</f>
        <v>Ž. ml. (2006-07)-Z-142</v>
      </c>
      <c r="C16" s="17">
        <v>142</v>
      </c>
      <c r="D16" s="18" t="s">
        <v>109</v>
      </c>
      <c r="E16" s="17">
        <v>2007</v>
      </c>
      <c r="F16" s="18" t="s">
        <v>110</v>
      </c>
      <c r="G16" s="17" t="s">
        <v>111</v>
      </c>
      <c r="H16" s="13" t="str">
        <f>IF(ISBLANK('1. Index'!$C$13),"-",IF(Tabulka2[[#This Row],[m/ž]]="M",VLOOKUP(Tabulka2[[#This Row],[ročník]],'2. Kategorie'!B:E,3,0),IF(Tabulka2[[#This Row],[m/ž]]="Z",VLOOKUP(Tabulka2[[#This Row],[ročník]],'2. Kategorie'!B:E,4,0),"?")))</f>
        <v>Ž. ml. (2006-07)</v>
      </c>
      <c r="I16" s="9" t="str">
        <f>IF(COUNTIFS(Tabulka2[[#This Row],[klíč]],[klíč])&gt;1,"duplicita!","ok")</f>
        <v>ok</v>
      </c>
    </row>
    <row r="17" spans="2:9">
      <c r="B17" s="66" t="str">
        <f>CONCATENATE(Tabulka2[[#This Row],[kategorie]],"-",Tabulka2[[#This Row],[m/ž]],"-",Tabulka2[[#This Row],[start. č.]])</f>
        <v>Ž. nejml (2008-09)-Z-143</v>
      </c>
      <c r="C17" s="17">
        <v>143</v>
      </c>
      <c r="D17" s="18" t="s">
        <v>112</v>
      </c>
      <c r="E17" s="17">
        <v>2008</v>
      </c>
      <c r="F17" s="18" t="s">
        <v>113</v>
      </c>
      <c r="G17" s="17" t="s">
        <v>111</v>
      </c>
      <c r="H17" s="13" t="str">
        <f>IF(ISBLANK('1. Index'!$C$13),"-",IF(Tabulka2[[#This Row],[m/ž]]="M",VLOOKUP(Tabulka2[[#This Row],[ročník]],'2. Kategorie'!B:E,3,0),IF(Tabulka2[[#This Row],[m/ž]]="Z",VLOOKUP(Tabulka2[[#This Row],[ročník]],'2. Kategorie'!B:E,4,0),"?")))</f>
        <v>Ž. nejml (2008-09)</v>
      </c>
      <c r="I17" s="9" t="str">
        <f>IF(COUNTIFS(Tabulka2[[#This Row],[klíč]],[klíč])&gt;1,"duplicita!","ok")</f>
        <v>ok</v>
      </c>
    </row>
    <row r="18" spans="2:9">
      <c r="B18" s="66" t="str">
        <f>CONCATENATE(Tabulka2[[#This Row],[kategorie]],"-",Tabulka2[[#This Row],[m/ž]],"-",Tabulka2[[#This Row],[start. č.]])</f>
        <v>Ž. nejml (2008-09)-Z-144</v>
      </c>
      <c r="C18" s="17">
        <v>144</v>
      </c>
      <c r="D18" s="18" t="s">
        <v>114</v>
      </c>
      <c r="E18" s="17">
        <v>2008</v>
      </c>
      <c r="F18" s="18" t="s">
        <v>115</v>
      </c>
      <c r="G18" s="17" t="s">
        <v>111</v>
      </c>
      <c r="H18" s="13" t="str">
        <f>IF(ISBLANK('1. Index'!$C$13),"-",IF(Tabulka2[[#This Row],[m/ž]]="M",VLOOKUP(Tabulka2[[#This Row],[ročník]],'2. Kategorie'!B:E,3,0),IF(Tabulka2[[#This Row],[m/ž]]="Z",VLOOKUP(Tabulka2[[#This Row],[ročník]],'2. Kategorie'!B:E,4,0),"?")))</f>
        <v>Ž. nejml (2008-09)</v>
      </c>
      <c r="I18" s="9" t="str">
        <f>IF(COUNTIFS(Tabulka2[[#This Row],[klíč]],[klíč])&gt;1,"duplicita!","ok")</f>
        <v>ok</v>
      </c>
    </row>
    <row r="19" spans="2:9">
      <c r="B19" s="66" t="str">
        <f>CONCATENATE(Tabulka2[[#This Row],[kategorie]],"-",Tabulka2[[#This Row],[m/ž]],"-",Tabulka2[[#This Row],[start. č.]])</f>
        <v>Př. A (&gt;=2012)-M-145</v>
      </c>
      <c r="C19" s="17">
        <v>145</v>
      </c>
      <c r="D19" s="18" t="s">
        <v>116</v>
      </c>
      <c r="E19" s="17">
        <v>2012</v>
      </c>
      <c r="F19" s="18" t="s">
        <v>117</v>
      </c>
      <c r="G19" s="17" t="s">
        <v>98</v>
      </c>
      <c r="H19" s="13" t="str">
        <f>IF(ISBLANK('1. Index'!$C$13),"-",IF(Tabulka2[[#This Row],[m/ž]]="M",VLOOKUP(Tabulka2[[#This Row],[ročník]],'2. Kategorie'!B:E,3,0),IF(Tabulka2[[#This Row],[m/ž]]="Z",VLOOKUP(Tabulka2[[#This Row],[ročník]],'2. Kategorie'!B:E,4,0),"?")))</f>
        <v>Př. A (&gt;=2012)</v>
      </c>
      <c r="I19" s="9" t="str">
        <f>IF(COUNTIFS(Tabulka2[[#This Row],[klíč]],[klíč])&gt;1,"duplicita!","ok")</f>
        <v>ok</v>
      </c>
    </row>
    <row r="20" spans="2:9">
      <c r="B20" s="66" t="str">
        <f>CONCATENATE(Tabulka2[[#This Row],[kategorie]],"-",Tabulka2[[#This Row],[m/ž]],"-",Tabulka2[[#This Row],[start. č.]])</f>
        <v>Př. A (&gt;=2012)-M-146</v>
      </c>
      <c r="C20" s="17">
        <v>146</v>
      </c>
      <c r="D20" s="18" t="s">
        <v>118</v>
      </c>
      <c r="E20" s="17">
        <v>2015</v>
      </c>
      <c r="F20" s="18" t="s">
        <v>117</v>
      </c>
      <c r="G20" s="17" t="s">
        <v>98</v>
      </c>
      <c r="H20" s="13" t="str">
        <f>IF(ISBLANK('1. Index'!$C$13),"-",IF(Tabulka2[[#This Row],[m/ž]]="M",VLOOKUP(Tabulka2[[#This Row],[ročník]],'2. Kategorie'!B:E,3,0),IF(Tabulka2[[#This Row],[m/ž]]="Z",VLOOKUP(Tabulka2[[#This Row],[ročník]],'2. Kategorie'!B:E,4,0),"?")))</f>
        <v>Př. A (&gt;=2012)</v>
      </c>
      <c r="I20" s="9" t="str">
        <f>IF(COUNTIFS(Tabulka2[[#This Row],[klíč]],[klíč])&gt;1,"duplicita!","ok")</f>
        <v>ok</v>
      </c>
    </row>
    <row r="21" spans="2:9">
      <c r="B21" s="66" t="str">
        <f>CONCATENATE(Tabulka2[[#This Row],[kategorie]],"-",Tabulka2[[#This Row],[m/ž]],"-",Tabulka2[[#This Row],[start. č.]])</f>
        <v>D. ml (2002-03)-Z-147</v>
      </c>
      <c r="C21" s="17">
        <v>147</v>
      </c>
      <c r="D21" s="18" t="s">
        <v>119</v>
      </c>
      <c r="E21" s="17">
        <v>2003</v>
      </c>
      <c r="F21" s="18" t="s">
        <v>108</v>
      </c>
      <c r="G21" s="17" t="s">
        <v>111</v>
      </c>
      <c r="H21" s="13" t="str">
        <f>IF(ISBLANK('1. Index'!$C$13),"-",IF(Tabulka2[[#This Row],[m/ž]]="M",VLOOKUP(Tabulka2[[#This Row],[ročník]],'2. Kategorie'!B:E,3,0),IF(Tabulka2[[#This Row],[m/ž]]="Z",VLOOKUP(Tabulka2[[#This Row],[ročník]],'2. Kategorie'!B:E,4,0),"?")))</f>
        <v>D. ml (2002-03)</v>
      </c>
      <c r="I21" s="9" t="str">
        <f>IF(COUNTIFS(Tabulka2[[#This Row],[klíč]],[klíč])&gt;1,"duplicita!","ok")</f>
        <v>ok</v>
      </c>
    </row>
    <row r="22" spans="2:9">
      <c r="B22" s="66" t="str">
        <f>CONCATENATE(Tabulka2[[#This Row],[kategorie]],"-",Tabulka2[[#This Row],[m/ž]],"-",Tabulka2[[#This Row],[start. č.]])</f>
        <v>Ž. st. (2004-05)-M-148</v>
      </c>
      <c r="C22" s="17">
        <v>148</v>
      </c>
      <c r="D22" s="18" t="s">
        <v>120</v>
      </c>
      <c r="E22" s="17">
        <v>2004</v>
      </c>
      <c r="F22" s="18" t="s">
        <v>108</v>
      </c>
      <c r="G22" s="17" t="s">
        <v>98</v>
      </c>
      <c r="H22" s="13" t="str">
        <f>IF(ISBLANK('1. Index'!$C$13),"-",IF(Tabulka2[[#This Row],[m/ž]]="M",VLOOKUP(Tabulka2[[#This Row],[ročník]],'2. Kategorie'!B:E,3,0),IF(Tabulka2[[#This Row],[m/ž]]="Z",VLOOKUP(Tabulka2[[#This Row],[ročník]],'2. Kategorie'!B:E,4,0),"?")))</f>
        <v>Ž. st. (2004-05)</v>
      </c>
      <c r="I22" s="9" t="str">
        <f>IF(COUNTIFS(Tabulka2[[#This Row],[klíč]],[klíč])&gt;1,"duplicita!","ok")</f>
        <v>ok</v>
      </c>
    </row>
    <row r="23" spans="2:9">
      <c r="B23" s="66" t="str">
        <f>CONCATENATE(Tabulka2[[#This Row],[kategorie]],"-",Tabulka2[[#This Row],[m/ž]],"-",Tabulka2[[#This Row],[start. č.]])</f>
        <v>Ž. ml. (2006-07)-Z-149</v>
      </c>
      <c r="C23" s="17">
        <v>149</v>
      </c>
      <c r="D23" s="18" t="s">
        <v>122</v>
      </c>
      <c r="E23" s="17">
        <v>2006</v>
      </c>
      <c r="F23" s="18" t="s">
        <v>121</v>
      </c>
      <c r="G23" s="17" t="s">
        <v>111</v>
      </c>
      <c r="H23" s="13" t="str">
        <f>IF(ISBLANK('1. Index'!$C$13),"-",IF(Tabulka2[[#This Row],[m/ž]]="M",VLOOKUP(Tabulka2[[#This Row],[ročník]],'2. Kategorie'!B:E,3,0),IF(Tabulka2[[#This Row],[m/ž]]="Z",VLOOKUP(Tabulka2[[#This Row],[ročník]],'2. Kategorie'!B:E,4,0),"?")))</f>
        <v>Ž. ml. (2006-07)</v>
      </c>
      <c r="I23" s="9" t="str">
        <f>IF(COUNTIFS(Tabulka2[[#This Row],[klíč]],[klíč])&gt;1,"duplicita!","ok")</f>
        <v>ok</v>
      </c>
    </row>
    <row r="24" spans="2:9">
      <c r="B24" s="66" t="str">
        <f>CONCATENATE(Tabulka2[[#This Row],[kategorie]],"-",Tabulka2[[#This Row],[m/ž]],"-",Tabulka2[[#This Row],[start. č.]])</f>
        <v>Př. B (2010-11)-M-150</v>
      </c>
      <c r="C24" s="17">
        <v>150</v>
      </c>
      <c r="D24" s="18" t="s">
        <v>123</v>
      </c>
      <c r="E24" s="17">
        <v>2010</v>
      </c>
      <c r="F24" s="18" t="s">
        <v>121</v>
      </c>
      <c r="G24" s="17" t="s">
        <v>98</v>
      </c>
      <c r="H24" s="13" t="str">
        <f>IF(ISBLANK('1. Index'!$C$13),"-",IF(Tabulka2[[#This Row],[m/ž]]="M",VLOOKUP(Tabulka2[[#This Row],[ročník]],'2. Kategorie'!B:E,3,0),IF(Tabulka2[[#This Row],[m/ž]]="Z",VLOOKUP(Tabulka2[[#This Row],[ročník]],'2. Kategorie'!B:E,4,0),"?")))</f>
        <v>Př. B (2010-11)</v>
      </c>
      <c r="I24" s="9" t="str">
        <f>IF(COUNTIFS(Tabulka2[[#This Row],[klíč]],[klíč])&gt;1,"duplicita!","ok")</f>
        <v>ok</v>
      </c>
    </row>
    <row r="25" spans="2:9">
      <c r="B25" s="66" t="str">
        <f>CONCATENATE(Tabulka2[[#This Row],[kategorie]],"-",Tabulka2[[#This Row],[m/ž]],"-",Tabulka2[[#This Row],[start. č.]])</f>
        <v>Př. A (&gt;=2012)-Z-151</v>
      </c>
      <c r="C25" s="17">
        <v>151</v>
      </c>
      <c r="D25" s="18" t="s">
        <v>124</v>
      </c>
      <c r="E25" s="17">
        <v>2016</v>
      </c>
      <c r="F25" s="18" t="s">
        <v>125</v>
      </c>
      <c r="G25" s="17" t="s">
        <v>111</v>
      </c>
      <c r="H25" s="13" t="str">
        <f>IF(ISBLANK('1. Index'!$C$13),"-",IF(Tabulka2[[#This Row],[m/ž]]="M",VLOOKUP(Tabulka2[[#This Row],[ročník]],'2. Kategorie'!B:E,3,0),IF(Tabulka2[[#This Row],[m/ž]]="Z",VLOOKUP(Tabulka2[[#This Row],[ročník]],'2. Kategorie'!B:E,4,0),"?")))</f>
        <v>Př. A (&gt;=2012)</v>
      </c>
      <c r="I25" s="9" t="str">
        <f>IF(COUNTIFS(Tabulka2[[#This Row],[klíč]],[klíč])&gt;1,"duplicita!","ok")</f>
        <v>ok</v>
      </c>
    </row>
    <row r="26" spans="2:9">
      <c r="B26" s="66" t="str">
        <f>CONCATENATE(Tabulka2[[#This Row],[kategorie]],"-",Tabulka2[[#This Row],[m/ž]],"-",Tabulka2[[#This Row],[start. č.]])</f>
        <v>Př. B (2010-11)-Z-152</v>
      </c>
      <c r="C26" s="17">
        <v>152</v>
      </c>
      <c r="D26" s="18" t="s">
        <v>126</v>
      </c>
      <c r="E26" s="17">
        <v>2011</v>
      </c>
      <c r="F26" s="18" t="s">
        <v>127</v>
      </c>
      <c r="G26" s="17" t="s">
        <v>111</v>
      </c>
      <c r="H26" s="13" t="str">
        <f>IF(ISBLANK('1. Index'!$C$13),"-",IF(Tabulka2[[#This Row],[m/ž]]="M",VLOOKUP(Tabulka2[[#This Row],[ročník]],'2. Kategorie'!B:E,3,0),IF(Tabulka2[[#This Row],[m/ž]]="Z",VLOOKUP(Tabulka2[[#This Row],[ročník]],'2. Kategorie'!B:E,4,0),"?")))</f>
        <v>Př. B (2010-11)</v>
      </c>
      <c r="I26" s="9" t="str">
        <f>IF(COUNTIFS(Tabulka2[[#This Row],[klíč]],[klíč])&gt;1,"duplicita!","ok")</f>
        <v>ok</v>
      </c>
    </row>
    <row r="27" spans="2:9">
      <c r="B27" s="66" t="str">
        <f>CONCATENATE(Tabulka2[[#This Row],[kategorie]],"-",Tabulka2[[#This Row],[m/ž]],"-",Tabulka2[[#This Row],[start. č.]])</f>
        <v>Př. A (&gt;=2012)-M-153</v>
      </c>
      <c r="C27" s="17">
        <v>153</v>
      </c>
      <c r="D27" s="18" t="s">
        <v>128</v>
      </c>
      <c r="E27" s="17">
        <v>2014</v>
      </c>
      <c r="F27" s="18" t="s">
        <v>129</v>
      </c>
      <c r="G27" s="17" t="s">
        <v>98</v>
      </c>
      <c r="H27" s="13" t="str">
        <f>IF(ISBLANK('1. Index'!$C$13),"-",IF(Tabulka2[[#This Row],[m/ž]]="M",VLOOKUP(Tabulka2[[#This Row],[ročník]],'2. Kategorie'!B:E,3,0),IF(Tabulka2[[#This Row],[m/ž]]="Z",VLOOKUP(Tabulka2[[#This Row],[ročník]],'2. Kategorie'!B:E,4,0),"?")))</f>
        <v>Př. A (&gt;=2012)</v>
      </c>
      <c r="I27" s="9" t="str">
        <f>IF(COUNTIFS(Tabulka2[[#This Row],[klíč]],[klíč])&gt;1,"duplicita!","ok")</f>
        <v>ok</v>
      </c>
    </row>
    <row r="28" spans="2:9">
      <c r="B28" s="66" t="str">
        <f>CONCATENATE(Tabulka2[[#This Row],[kategorie]],"-",Tabulka2[[#This Row],[m/ž]],"-",Tabulka2[[#This Row],[start. č.]])</f>
        <v>Př. B (2010-11)-Z-154</v>
      </c>
      <c r="C28" s="17">
        <v>154</v>
      </c>
      <c r="D28" s="18" t="s">
        <v>130</v>
      </c>
      <c r="E28" s="17">
        <v>2010</v>
      </c>
      <c r="F28" s="18" t="s">
        <v>131</v>
      </c>
      <c r="G28" s="17" t="s">
        <v>111</v>
      </c>
      <c r="H28" s="13" t="str">
        <f>IF(ISBLANK('1. Index'!$C$13),"-",IF(Tabulka2[[#This Row],[m/ž]]="M",VLOOKUP(Tabulka2[[#This Row],[ročník]],'2. Kategorie'!B:E,3,0),IF(Tabulka2[[#This Row],[m/ž]]="Z",VLOOKUP(Tabulka2[[#This Row],[ročník]],'2. Kategorie'!B:E,4,0),"?")))</f>
        <v>Př. B (2010-11)</v>
      </c>
      <c r="I28" s="9" t="str">
        <f>IF(COUNTIFS(Tabulka2[[#This Row],[klíč]],[klíč])&gt;1,"duplicita!","ok")</f>
        <v>ok</v>
      </c>
    </row>
    <row r="29" spans="2:9">
      <c r="B29" s="66" t="str">
        <f>CONCATENATE(Tabulka2[[#This Row],[kategorie]],"-",Tabulka2[[#This Row],[m/ž]],"-",Tabulka2[[#This Row],[start. č.]])</f>
        <v>Př. A (&gt;=2012)-M-155</v>
      </c>
      <c r="C29" s="17">
        <v>155</v>
      </c>
      <c r="D29" s="18" t="s">
        <v>132</v>
      </c>
      <c r="E29" s="17">
        <v>2016</v>
      </c>
      <c r="F29" s="18" t="s">
        <v>133</v>
      </c>
      <c r="G29" s="17" t="s">
        <v>98</v>
      </c>
      <c r="H29" s="13" t="str">
        <f>IF(ISBLANK('1. Index'!$C$13),"-",IF(Tabulka2[[#This Row],[m/ž]]="M",VLOOKUP(Tabulka2[[#This Row],[ročník]],'2. Kategorie'!B:E,3,0),IF(Tabulka2[[#This Row],[m/ž]]="Z",VLOOKUP(Tabulka2[[#This Row],[ročník]],'2. Kategorie'!B:E,4,0),"?")))</f>
        <v>Př. A (&gt;=2012)</v>
      </c>
      <c r="I29" s="9" t="str">
        <f>IF(COUNTIFS(Tabulka2[[#This Row],[klíč]],[klíč])&gt;1,"duplicita!","ok")</f>
        <v>ok</v>
      </c>
    </row>
    <row r="30" spans="2:9">
      <c r="B30" s="66" t="str">
        <f>CONCATENATE(Tabulka2[[#This Row],[kategorie]],"-",Tabulka2[[#This Row],[m/ž]],"-",Tabulka2[[#This Row],[start. č.]])</f>
        <v>Ž. nejml (2008-09)-M-156</v>
      </c>
      <c r="C30" s="17">
        <v>156</v>
      </c>
      <c r="D30" s="18" t="s">
        <v>134</v>
      </c>
      <c r="E30" s="17">
        <v>2008</v>
      </c>
      <c r="F30" s="18" t="s">
        <v>121</v>
      </c>
      <c r="G30" s="17" t="s">
        <v>98</v>
      </c>
      <c r="H30" s="13" t="str">
        <f>IF(ISBLANK('1. Index'!$C$13),"-",IF(Tabulka2[[#This Row],[m/ž]]="M",VLOOKUP(Tabulka2[[#This Row],[ročník]],'2. Kategorie'!B:E,3,0),IF(Tabulka2[[#This Row],[m/ž]]="Z",VLOOKUP(Tabulka2[[#This Row],[ročník]],'2. Kategorie'!B:E,4,0),"?")))</f>
        <v>Ž. nejml (2008-09)</v>
      </c>
      <c r="I30" s="9" t="str">
        <f>IF(COUNTIFS(Tabulka2[[#This Row],[klíč]],[klíč])&gt;1,"duplicita!","ok")</f>
        <v>ok</v>
      </c>
    </row>
    <row r="31" spans="2:9">
      <c r="B31" s="66" t="str">
        <f>CONCATENATE(Tabulka2[[#This Row],[kategorie]],"-",Tabulka2[[#This Row],[m/ž]],"-",Tabulka2[[#This Row],[start. č.]])</f>
        <v>Př. A (&gt;=2012)-M-157</v>
      </c>
      <c r="C31" s="17">
        <v>157</v>
      </c>
      <c r="D31" s="18" t="s">
        <v>135</v>
      </c>
      <c r="E31" s="17">
        <v>2013</v>
      </c>
      <c r="F31" s="18" t="s">
        <v>136</v>
      </c>
      <c r="G31" s="17" t="s">
        <v>98</v>
      </c>
      <c r="H31" s="13" t="str">
        <f>IF(ISBLANK('1. Index'!$C$13),"-",IF(Tabulka2[[#This Row],[m/ž]]="M",VLOOKUP(Tabulka2[[#This Row],[ročník]],'2. Kategorie'!B:E,3,0),IF(Tabulka2[[#This Row],[m/ž]]="Z",VLOOKUP(Tabulka2[[#This Row],[ročník]],'2. Kategorie'!B:E,4,0),"?")))</f>
        <v>Př. A (&gt;=2012)</v>
      </c>
      <c r="I31" s="9" t="str">
        <f>IF(COUNTIFS(Tabulka2[[#This Row],[klíč]],[klíč])&gt;1,"duplicita!","ok")</f>
        <v>ok</v>
      </c>
    </row>
    <row r="32" spans="2:9">
      <c r="B32" s="66" t="str">
        <f>CONCATENATE(Tabulka2[[#This Row],[kategorie]],"-",Tabulka2[[#This Row],[m/ž]],"-",Tabulka2[[#This Row],[start. č.]])</f>
        <v>D. ml (2002-03)-M-158</v>
      </c>
      <c r="C32" s="17">
        <v>158</v>
      </c>
      <c r="D32" s="18" t="s">
        <v>137</v>
      </c>
      <c r="E32" s="17">
        <v>2003</v>
      </c>
      <c r="F32" s="18" t="s">
        <v>138</v>
      </c>
      <c r="G32" s="17" t="s">
        <v>98</v>
      </c>
      <c r="H32" s="13" t="str">
        <f>IF(ISBLANK('1. Index'!$C$13),"-",IF(Tabulka2[[#This Row],[m/ž]]="M",VLOOKUP(Tabulka2[[#This Row],[ročník]],'2. Kategorie'!B:E,3,0),IF(Tabulka2[[#This Row],[m/ž]]="Z",VLOOKUP(Tabulka2[[#This Row],[ročník]],'2. Kategorie'!B:E,4,0),"?")))</f>
        <v>D. ml (2002-03)</v>
      </c>
      <c r="I32" s="9" t="str">
        <f>IF(COUNTIFS(Tabulka2[[#This Row],[klíč]],[klíč])&gt;1,"duplicita!","ok")</f>
        <v>ok</v>
      </c>
    </row>
    <row r="33" spans="2:9">
      <c r="B33" s="66" t="str">
        <f>CONCATENATE(Tabulka2[[#This Row],[kategorie]],"-",Tabulka2[[#This Row],[m/ž]],"-",Tabulka2[[#This Row],[start. č.]])</f>
        <v>Ž. st. (2004-05)-M-159</v>
      </c>
      <c r="C33" s="17">
        <v>159</v>
      </c>
      <c r="D33" s="18" t="s">
        <v>139</v>
      </c>
      <c r="E33" s="17">
        <v>2004</v>
      </c>
      <c r="F33" s="18" t="s">
        <v>140</v>
      </c>
      <c r="G33" s="17" t="s">
        <v>98</v>
      </c>
      <c r="H33" s="13" t="str">
        <f>IF(ISBLANK('1. Index'!$C$13),"-",IF(Tabulka2[[#This Row],[m/ž]]="M",VLOOKUP(Tabulka2[[#This Row],[ročník]],'2. Kategorie'!B:E,3,0),IF(Tabulka2[[#This Row],[m/ž]]="Z",VLOOKUP(Tabulka2[[#This Row],[ročník]],'2. Kategorie'!B:E,4,0),"?")))</f>
        <v>Ž. st. (2004-05)</v>
      </c>
      <c r="I33" s="9" t="str">
        <f>IF(COUNTIFS(Tabulka2[[#This Row],[klíč]],[klíč])&gt;1,"duplicita!","ok")</f>
        <v>ok</v>
      </c>
    </row>
    <row r="34" spans="2:9">
      <c r="B34" s="66" t="str">
        <f>CONCATENATE(Tabulka2[[#This Row],[kategorie]],"-",Tabulka2[[#This Row],[m/ž]],"-",Tabulka2[[#This Row],[start. č.]])</f>
        <v>Ž. nejml (2008-09)-M-161</v>
      </c>
      <c r="C34" s="17">
        <v>161</v>
      </c>
      <c r="D34" s="18" t="s">
        <v>141</v>
      </c>
      <c r="E34" s="17">
        <v>2009</v>
      </c>
      <c r="F34" s="18" t="s">
        <v>142</v>
      </c>
      <c r="G34" s="17" t="s">
        <v>98</v>
      </c>
      <c r="H34" s="13" t="str">
        <f>IF(ISBLANK('1. Index'!$C$13),"-",IF(Tabulka2[[#This Row],[m/ž]]="M",VLOOKUP(Tabulka2[[#This Row],[ročník]],'2. Kategorie'!B:E,3,0),IF(Tabulka2[[#This Row],[m/ž]]="Z",VLOOKUP(Tabulka2[[#This Row],[ročník]],'2. Kategorie'!B:E,4,0),"?")))</f>
        <v>Ž. nejml (2008-09)</v>
      </c>
      <c r="I34" s="9" t="str">
        <f>IF(COUNTIFS(Tabulka2[[#This Row],[klíč]],[klíč])&gt;1,"duplicita!","ok")</f>
        <v>ok</v>
      </c>
    </row>
    <row r="35" spans="2:9">
      <c r="B35" s="66" t="str">
        <f>CONCATENATE(Tabulka2[[#This Row],[kategorie]],"-",Tabulka2[[#This Row],[m/ž]],"-",Tabulka2[[#This Row],[start. č.]])</f>
        <v>Př. B (2010-11)-Z-162</v>
      </c>
      <c r="C35" s="17">
        <v>162</v>
      </c>
      <c r="D35" s="18" t="s">
        <v>143</v>
      </c>
      <c r="E35" s="17">
        <v>2010</v>
      </c>
      <c r="F35" s="18" t="s">
        <v>106</v>
      </c>
      <c r="G35" s="17" t="s">
        <v>111</v>
      </c>
      <c r="H35" s="13" t="str">
        <f>IF(ISBLANK('1. Index'!$C$13),"-",IF(Tabulka2[[#This Row],[m/ž]]="M",VLOOKUP(Tabulka2[[#This Row],[ročník]],'2. Kategorie'!B:E,3,0),IF(Tabulka2[[#This Row],[m/ž]]="Z",VLOOKUP(Tabulka2[[#This Row],[ročník]],'2. Kategorie'!B:E,4,0),"?")))</f>
        <v>Př. B (2010-11)</v>
      </c>
      <c r="I35" s="9" t="str">
        <f>IF(COUNTIFS(Tabulka2[[#This Row],[klíč]],[klíč])&gt;1,"duplicita!","ok")</f>
        <v>ok</v>
      </c>
    </row>
    <row r="36" spans="2:9">
      <c r="B36" s="66" t="str">
        <f>CONCATENATE(Tabulka2[[#This Row],[kategorie]],"-",Tabulka2[[#This Row],[m/ž]],"-",Tabulka2[[#This Row],[start. č.]])</f>
        <v>Ž. nejml (2008-09)-Z-163</v>
      </c>
      <c r="C36" s="17">
        <v>163</v>
      </c>
      <c r="D36" s="18" t="s">
        <v>144</v>
      </c>
      <c r="E36" s="17">
        <v>2009</v>
      </c>
      <c r="F36" s="18" t="s">
        <v>106</v>
      </c>
      <c r="G36" s="17" t="s">
        <v>111</v>
      </c>
      <c r="H36" s="13" t="str">
        <f>IF(ISBLANK('1. Index'!$C$13),"-",IF(Tabulka2[[#This Row],[m/ž]]="M",VLOOKUP(Tabulka2[[#This Row],[ročník]],'2. Kategorie'!B:E,3,0),IF(Tabulka2[[#This Row],[m/ž]]="Z",VLOOKUP(Tabulka2[[#This Row],[ročník]],'2. Kategorie'!B:E,4,0),"?")))</f>
        <v>Ž. nejml (2008-09)</v>
      </c>
      <c r="I36" s="9" t="str">
        <f>IF(COUNTIFS(Tabulka2[[#This Row],[klíč]],[klíč])&gt;1,"duplicita!","ok")</f>
        <v>ok</v>
      </c>
    </row>
    <row r="37" spans="2:9">
      <c r="B37" s="66" t="str">
        <f>CONCATENATE(Tabulka2[[#This Row],[kategorie]],"-",Tabulka2[[#This Row],[m/ž]],"-",Tabulka2[[#This Row],[start. č.]])</f>
        <v>Př. A (&gt;=2012)-Z-164</v>
      </c>
      <c r="C37" s="17">
        <v>164</v>
      </c>
      <c r="D37" s="18" t="s">
        <v>145</v>
      </c>
      <c r="E37" s="17">
        <v>2012</v>
      </c>
      <c r="F37" s="18" t="s">
        <v>106</v>
      </c>
      <c r="G37" s="17" t="s">
        <v>111</v>
      </c>
      <c r="H37" s="13" t="str">
        <f>IF(ISBLANK('1. Index'!$C$13),"-",IF(Tabulka2[[#This Row],[m/ž]]="M",VLOOKUP(Tabulka2[[#This Row],[ročník]],'2. Kategorie'!B:E,3,0),IF(Tabulka2[[#This Row],[m/ž]]="Z",VLOOKUP(Tabulka2[[#This Row],[ročník]],'2. Kategorie'!B:E,4,0),"?")))</f>
        <v>Př. A (&gt;=2012)</v>
      </c>
      <c r="I37" s="9" t="str">
        <f>IF(COUNTIFS(Tabulka2[[#This Row],[klíč]],[klíč])&gt;1,"duplicita!","ok")</f>
        <v>ok</v>
      </c>
    </row>
    <row r="38" spans="2:9">
      <c r="B38" s="66" t="str">
        <f>CONCATENATE(Tabulka2[[#This Row],[kategorie]],"-",Tabulka2[[#This Row],[m/ž]],"-",Tabulka2[[#This Row],[start. č.]])</f>
        <v>Ž. nejml (2008-09)-M-165</v>
      </c>
      <c r="C38" s="17">
        <v>165</v>
      </c>
      <c r="D38" s="18" t="s">
        <v>146</v>
      </c>
      <c r="E38" s="17">
        <v>2008</v>
      </c>
      <c r="F38" s="18" t="s">
        <v>147</v>
      </c>
      <c r="G38" s="17" t="s">
        <v>98</v>
      </c>
      <c r="H38" s="13" t="str">
        <f>IF(ISBLANK('1. Index'!$C$13),"-",IF(Tabulka2[[#This Row],[m/ž]]="M",VLOOKUP(Tabulka2[[#This Row],[ročník]],'2. Kategorie'!B:E,3,0),IF(Tabulka2[[#This Row],[m/ž]]="Z",VLOOKUP(Tabulka2[[#This Row],[ročník]],'2. Kategorie'!B:E,4,0),"?")))</f>
        <v>Ž. nejml (2008-09)</v>
      </c>
      <c r="I38" s="9" t="str">
        <f>IF(COUNTIFS(Tabulka2[[#This Row],[klíč]],[klíč])&gt;1,"duplicita!","ok")</f>
        <v>ok</v>
      </c>
    </row>
    <row r="39" spans="2:9">
      <c r="B39" s="66" t="str">
        <f>CONCATENATE(Tabulka2[[#This Row],[kategorie]],"-",Tabulka2[[#This Row],[m/ž]],"-",Tabulka2[[#This Row],[start. č.]])</f>
        <v>Ž. ml. (2006-07)-M-166</v>
      </c>
      <c r="C39" s="17">
        <v>166</v>
      </c>
      <c r="D39" s="18" t="s">
        <v>148</v>
      </c>
      <c r="E39" s="17">
        <v>2007</v>
      </c>
      <c r="F39" s="18" t="s">
        <v>147</v>
      </c>
      <c r="G39" s="17" t="s">
        <v>98</v>
      </c>
      <c r="H39" s="13" t="str">
        <f>IF(ISBLANK('1. Index'!$C$13),"-",IF(Tabulka2[[#This Row],[m/ž]]="M",VLOOKUP(Tabulka2[[#This Row],[ročník]],'2. Kategorie'!B:E,3,0),IF(Tabulka2[[#This Row],[m/ž]]="Z",VLOOKUP(Tabulka2[[#This Row],[ročník]],'2. Kategorie'!B:E,4,0),"?")))</f>
        <v>Ž. ml. (2006-07)</v>
      </c>
      <c r="I39" s="9" t="str">
        <f>IF(COUNTIFS(Tabulka2[[#This Row],[klíč]],[klíč])&gt;1,"duplicita!","ok")</f>
        <v>ok</v>
      </c>
    </row>
    <row r="40" spans="2:9">
      <c r="B40" s="66" t="str">
        <f>CONCATENATE(Tabulka2[[#This Row],[kategorie]],"-",Tabulka2[[#This Row],[m/ž]],"-",Tabulka2[[#This Row],[start. č.]])</f>
        <v>Ž. ml. (2006-07)-M-167</v>
      </c>
      <c r="C40" s="17">
        <v>167</v>
      </c>
      <c r="D40" s="18" t="s">
        <v>149</v>
      </c>
      <c r="E40" s="17">
        <v>2007</v>
      </c>
      <c r="F40" s="18" t="s">
        <v>150</v>
      </c>
      <c r="G40" s="17" t="s">
        <v>98</v>
      </c>
      <c r="H40" s="13" t="str">
        <f>IF(ISBLANK('1. Index'!$C$13),"-",IF(Tabulka2[[#This Row],[m/ž]]="M",VLOOKUP(Tabulka2[[#This Row],[ročník]],'2. Kategorie'!B:E,3,0),IF(Tabulka2[[#This Row],[m/ž]]="Z",VLOOKUP(Tabulka2[[#This Row],[ročník]],'2. Kategorie'!B:E,4,0),"?")))</f>
        <v>Ž. ml. (2006-07)</v>
      </c>
      <c r="I40" s="9" t="str">
        <f>IF(COUNTIFS(Tabulka2[[#This Row],[klíč]],[klíč])&gt;1,"duplicita!","ok")</f>
        <v>ok</v>
      </c>
    </row>
    <row r="41" spans="2:9">
      <c r="B41" s="66" t="str">
        <f>CONCATENATE(Tabulka2[[#This Row],[kategorie]],"-",Tabulka2[[#This Row],[m/ž]],"-",Tabulka2[[#This Row],[start. č.]])</f>
        <v>Ž. ml. (2006-07)-M-168</v>
      </c>
      <c r="C41" s="17">
        <v>168</v>
      </c>
      <c r="D41" s="18" t="s">
        <v>151</v>
      </c>
      <c r="E41" s="17">
        <v>2007</v>
      </c>
      <c r="F41" s="18" t="s">
        <v>150</v>
      </c>
      <c r="G41" s="17" t="s">
        <v>98</v>
      </c>
      <c r="H41" s="13" t="str">
        <f>IF(ISBLANK('1. Index'!$C$13),"-",IF(Tabulka2[[#This Row],[m/ž]]="M",VLOOKUP(Tabulka2[[#This Row],[ročník]],'2. Kategorie'!B:E,3,0),IF(Tabulka2[[#This Row],[m/ž]]="Z",VLOOKUP(Tabulka2[[#This Row],[ročník]],'2. Kategorie'!B:E,4,0),"?")))</f>
        <v>Ž. ml. (2006-07)</v>
      </c>
      <c r="I41" s="9" t="str">
        <f>IF(COUNTIFS(Tabulka2[[#This Row],[klíč]],[klíč])&gt;1,"duplicita!","ok")</f>
        <v>ok</v>
      </c>
    </row>
    <row r="42" spans="2:9">
      <c r="B42" s="66" t="str">
        <f>CONCATENATE(Tabulka2[[#This Row],[kategorie]],"-",Tabulka2[[#This Row],[m/ž]],"-",Tabulka2[[#This Row],[start. č.]])</f>
        <v>Ž. ml. (2006-07)-Z-169</v>
      </c>
      <c r="C42" s="17">
        <v>169</v>
      </c>
      <c r="D42" s="18" t="s">
        <v>152</v>
      </c>
      <c r="E42" s="17">
        <v>2007</v>
      </c>
      <c r="F42" s="18" t="s">
        <v>153</v>
      </c>
      <c r="G42" s="17" t="s">
        <v>111</v>
      </c>
      <c r="H42" s="13" t="str">
        <f>IF(ISBLANK('1. Index'!$C$13),"-",IF(Tabulka2[[#This Row],[m/ž]]="M",VLOOKUP(Tabulka2[[#This Row],[ročník]],'2. Kategorie'!B:E,3,0),IF(Tabulka2[[#This Row],[m/ž]]="Z",VLOOKUP(Tabulka2[[#This Row],[ročník]],'2. Kategorie'!B:E,4,0),"?")))</f>
        <v>Ž. ml. (2006-07)</v>
      </c>
      <c r="I42" s="9" t="str">
        <f>IF(COUNTIFS(Tabulka2[[#This Row],[klíč]],[klíč])&gt;1,"duplicita!","ok")</f>
        <v>ok</v>
      </c>
    </row>
    <row r="43" spans="2:9">
      <c r="B43" s="66" t="str">
        <f>CONCATENATE(Tabulka2[[#This Row],[kategorie]],"-",Tabulka2[[#This Row],[m/ž]],"-",Tabulka2[[#This Row],[start. č.]])</f>
        <v>Př. B (2010-11)-Z-170</v>
      </c>
      <c r="C43" s="17">
        <v>170</v>
      </c>
      <c r="D43" s="18" t="s">
        <v>154</v>
      </c>
      <c r="E43" s="17">
        <v>2011</v>
      </c>
      <c r="F43" s="18" t="s">
        <v>153</v>
      </c>
      <c r="G43" s="17" t="s">
        <v>111</v>
      </c>
      <c r="H43" s="13" t="str">
        <f>IF(ISBLANK('1. Index'!$C$13),"-",IF(Tabulka2[[#This Row],[m/ž]]="M",VLOOKUP(Tabulka2[[#This Row],[ročník]],'2. Kategorie'!B:E,3,0),IF(Tabulka2[[#This Row],[m/ž]]="Z",VLOOKUP(Tabulka2[[#This Row],[ročník]],'2. Kategorie'!B:E,4,0),"?")))</f>
        <v>Př. B (2010-11)</v>
      </c>
      <c r="I43" s="9" t="str">
        <f>IF(COUNTIFS(Tabulka2[[#This Row],[klíč]],[klíč])&gt;1,"duplicita!","ok")</f>
        <v>ok</v>
      </c>
    </row>
    <row r="44" spans="2:9">
      <c r="B44" s="66" t="str">
        <f>CONCATENATE(Tabulka2[[#This Row],[kategorie]],"-",Tabulka2[[#This Row],[m/ž]],"-",Tabulka2[[#This Row],[start. č.]])</f>
        <v>Př. B (2010-11)-Z-171</v>
      </c>
      <c r="C44" s="17">
        <v>171</v>
      </c>
      <c r="D44" s="18" t="s">
        <v>155</v>
      </c>
      <c r="E44" s="17">
        <v>2011</v>
      </c>
      <c r="F44" s="18" t="s">
        <v>156</v>
      </c>
      <c r="G44" s="17" t="s">
        <v>111</v>
      </c>
      <c r="H44" s="13" t="str">
        <f>IF(ISBLANK('1. Index'!$C$13),"-",IF(Tabulka2[[#This Row],[m/ž]]="M",VLOOKUP(Tabulka2[[#This Row],[ročník]],'2. Kategorie'!B:E,3,0),IF(Tabulka2[[#This Row],[m/ž]]="Z",VLOOKUP(Tabulka2[[#This Row],[ročník]],'2. Kategorie'!B:E,4,0),"?")))</f>
        <v>Př. B (2010-11)</v>
      </c>
      <c r="I44" s="9" t="str">
        <f>IF(COUNTIFS(Tabulka2[[#This Row],[klíč]],[klíč])&gt;1,"duplicita!","ok")</f>
        <v>ok</v>
      </c>
    </row>
    <row r="45" spans="2:9">
      <c r="B45" s="66" t="str">
        <f>CONCATENATE(Tabulka2[[#This Row],[kategorie]],"-",Tabulka2[[#This Row],[m/ž]],"-",Tabulka2[[#This Row],[start. č.]])</f>
        <v>Př. A (&gt;=2012)-Z-172</v>
      </c>
      <c r="C45" s="17">
        <v>172</v>
      </c>
      <c r="D45" s="18" t="s">
        <v>157</v>
      </c>
      <c r="E45" s="17">
        <v>2014</v>
      </c>
      <c r="F45" s="18" t="s">
        <v>156</v>
      </c>
      <c r="G45" s="17" t="s">
        <v>111</v>
      </c>
      <c r="H45" s="13" t="str">
        <f>IF(ISBLANK('1. Index'!$C$13),"-",IF(Tabulka2[[#This Row],[m/ž]]="M",VLOOKUP(Tabulka2[[#This Row],[ročník]],'2. Kategorie'!B:E,3,0),IF(Tabulka2[[#This Row],[m/ž]]="Z",VLOOKUP(Tabulka2[[#This Row],[ročník]],'2. Kategorie'!B:E,4,0),"?")))</f>
        <v>Př. A (&gt;=2012)</v>
      </c>
      <c r="I45" s="9" t="str">
        <f>IF(COUNTIFS(Tabulka2[[#This Row],[klíč]],[klíč])&gt;1,"duplicita!","ok")</f>
        <v>ok</v>
      </c>
    </row>
    <row r="46" spans="2:9">
      <c r="B46" s="66" t="str">
        <f>CONCATENATE(Tabulka2[[#This Row],[kategorie]],"-",Tabulka2[[#This Row],[m/ž]],"-",Tabulka2[[#This Row],[start. č.]])</f>
        <v>Ž. ml. (2006-07)-M-173</v>
      </c>
      <c r="C46" s="17">
        <v>173</v>
      </c>
      <c r="D46" s="18" t="s">
        <v>158</v>
      </c>
      <c r="E46" s="17">
        <v>2006</v>
      </c>
      <c r="F46" s="18" t="s">
        <v>159</v>
      </c>
      <c r="G46" s="17" t="s">
        <v>98</v>
      </c>
      <c r="H46" s="13" t="str">
        <f>IF(ISBLANK('1. Index'!$C$13),"-",IF(Tabulka2[[#This Row],[m/ž]]="M",VLOOKUP(Tabulka2[[#This Row],[ročník]],'2. Kategorie'!B:E,3,0),IF(Tabulka2[[#This Row],[m/ž]]="Z",VLOOKUP(Tabulka2[[#This Row],[ročník]],'2. Kategorie'!B:E,4,0),"?")))</f>
        <v>Ž. ml. (2006-07)</v>
      </c>
      <c r="I46" s="9" t="str">
        <f>IF(COUNTIFS(Tabulka2[[#This Row],[klíč]],[klíč])&gt;1,"duplicita!","ok")</f>
        <v>ok</v>
      </c>
    </row>
    <row r="47" spans="2:9">
      <c r="B47" s="66" t="str">
        <f>CONCATENATE(Tabulka2[[#This Row],[kategorie]],"-",Tabulka2[[#This Row],[m/ž]],"-",Tabulka2[[#This Row],[start. č.]])</f>
        <v>Ž. nejml (2008-09)-M-174</v>
      </c>
      <c r="C47" s="17">
        <v>174</v>
      </c>
      <c r="D47" s="18" t="s">
        <v>160</v>
      </c>
      <c r="E47" s="17">
        <v>2009</v>
      </c>
      <c r="F47" s="18" t="s">
        <v>159</v>
      </c>
      <c r="G47" s="17" t="s">
        <v>98</v>
      </c>
      <c r="H47" s="13" t="str">
        <f>IF(ISBLANK('1. Index'!$C$13),"-",IF(Tabulka2[[#This Row],[m/ž]]="M",VLOOKUP(Tabulka2[[#This Row],[ročník]],'2. Kategorie'!B:E,3,0),IF(Tabulka2[[#This Row],[m/ž]]="Z",VLOOKUP(Tabulka2[[#This Row],[ročník]],'2. Kategorie'!B:E,4,0),"?")))</f>
        <v>Ž. nejml (2008-09)</v>
      </c>
      <c r="I47" s="9" t="str">
        <f>IF(COUNTIFS(Tabulka2[[#This Row],[klíč]],[klíč])&gt;1,"duplicita!","ok")</f>
        <v>ok</v>
      </c>
    </row>
    <row r="48" spans="2:9">
      <c r="B48" s="66" t="str">
        <f>CONCATENATE(Tabulka2[[#This Row],[kategorie]],"-",Tabulka2[[#This Row],[m/ž]],"-",Tabulka2[[#This Row],[start. č.]])</f>
        <v>Př. A (&gt;=2012)-Z-175</v>
      </c>
      <c r="C48" s="17">
        <v>175</v>
      </c>
      <c r="D48" s="18" t="s">
        <v>161</v>
      </c>
      <c r="E48" s="17">
        <v>2014</v>
      </c>
      <c r="F48" s="18" t="s">
        <v>125</v>
      </c>
      <c r="G48" s="17" t="s">
        <v>111</v>
      </c>
      <c r="H48" s="13" t="str">
        <f>IF(ISBLANK('1. Index'!$C$13),"-",IF(Tabulka2[[#This Row],[m/ž]]="M",VLOOKUP(Tabulka2[[#This Row],[ročník]],'2. Kategorie'!B:E,3,0),IF(Tabulka2[[#This Row],[m/ž]]="Z",VLOOKUP(Tabulka2[[#This Row],[ročník]],'2. Kategorie'!B:E,4,0),"?")))</f>
        <v>Př. A (&gt;=2012)</v>
      </c>
      <c r="I48" s="9" t="str">
        <f>IF(COUNTIFS(Tabulka2[[#This Row],[klíč]],[klíč])&gt;1,"duplicita!","ok")</f>
        <v>ok</v>
      </c>
    </row>
    <row r="49" spans="2:9">
      <c r="B49" s="66" t="str">
        <f>CONCATENATE(Tabulka2[[#This Row],[kategorie]],"-",Tabulka2[[#This Row],[m/ž]],"-",Tabulka2[[#This Row],[start. č.]])</f>
        <v>Ž. nejml (2008-09)-Z-176</v>
      </c>
      <c r="C49" s="17">
        <v>176</v>
      </c>
      <c r="D49" s="18" t="s">
        <v>162</v>
      </c>
      <c r="E49" s="17">
        <v>2009</v>
      </c>
      <c r="F49" s="18" t="s">
        <v>163</v>
      </c>
      <c r="G49" s="17" t="s">
        <v>111</v>
      </c>
      <c r="H49" s="13" t="str">
        <f>IF(ISBLANK('1. Index'!$C$13),"-",IF(Tabulka2[[#This Row],[m/ž]]="M",VLOOKUP(Tabulka2[[#This Row],[ročník]],'2. Kategorie'!B:E,3,0),IF(Tabulka2[[#This Row],[m/ž]]="Z",VLOOKUP(Tabulka2[[#This Row],[ročník]],'2. Kategorie'!B:E,4,0),"?")))</f>
        <v>Ž. nejml (2008-09)</v>
      </c>
      <c r="I49" s="9" t="str">
        <f>IF(COUNTIFS(Tabulka2[[#This Row],[klíč]],[klíč])&gt;1,"duplicita!","ok")</f>
        <v>ok</v>
      </c>
    </row>
    <row r="50" spans="2:9">
      <c r="B50" s="66" t="str">
        <f>CONCATENATE(Tabulka2[[#This Row],[kategorie]],"-",Tabulka2[[#This Row],[m/ž]],"-",Tabulka2[[#This Row],[start. č.]])</f>
        <v>Ž. ml. (2006-07)-Z-177</v>
      </c>
      <c r="C50" s="17">
        <v>177</v>
      </c>
      <c r="D50" s="18" t="s">
        <v>164</v>
      </c>
      <c r="E50" s="17">
        <v>2007</v>
      </c>
      <c r="F50" s="18" t="s">
        <v>163</v>
      </c>
      <c r="G50" s="17" t="s">
        <v>111</v>
      </c>
      <c r="H50" s="13" t="str">
        <f>IF(ISBLANK('1. Index'!$C$13),"-",IF(Tabulka2[[#This Row],[m/ž]]="M",VLOOKUP(Tabulka2[[#This Row],[ročník]],'2. Kategorie'!B:E,3,0),IF(Tabulka2[[#This Row],[m/ž]]="Z",VLOOKUP(Tabulka2[[#This Row],[ročník]],'2. Kategorie'!B:E,4,0),"?")))</f>
        <v>Ž. ml. (2006-07)</v>
      </c>
      <c r="I50" s="9" t="str">
        <f>IF(COUNTIFS(Tabulka2[[#This Row],[klíč]],[klíč])&gt;1,"duplicita!","ok")</f>
        <v>ok</v>
      </c>
    </row>
    <row r="51" spans="2:9">
      <c r="B51" s="66" t="str">
        <f>CONCATENATE(Tabulka2[[#This Row],[kategorie]],"-",Tabulka2[[#This Row],[m/ž]],"-",Tabulka2[[#This Row],[start. č.]])</f>
        <v>Ž. nejml (2008-09)-M-178</v>
      </c>
      <c r="C51" s="17">
        <v>178</v>
      </c>
      <c r="D51" s="18" t="s">
        <v>165</v>
      </c>
      <c r="E51" s="17">
        <v>2009</v>
      </c>
      <c r="F51" s="18" t="s">
        <v>163</v>
      </c>
      <c r="G51" s="17" t="s">
        <v>98</v>
      </c>
      <c r="H51" s="13" t="str">
        <f>IF(ISBLANK('1. Index'!$C$13),"-",IF(Tabulka2[[#This Row],[m/ž]]="M",VLOOKUP(Tabulka2[[#This Row],[ročník]],'2. Kategorie'!B:E,3,0),IF(Tabulka2[[#This Row],[m/ž]]="Z",VLOOKUP(Tabulka2[[#This Row],[ročník]],'2. Kategorie'!B:E,4,0),"?")))</f>
        <v>Ž. nejml (2008-09)</v>
      </c>
      <c r="I51" s="9" t="str">
        <f>IF(COUNTIFS(Tabulka2[[#This Row],[klíč]],[klíč])&gt;1,"duplicita!","ok")</f>
        <v>ok</v>
      </c>
    </row>
    <row r="52" spans="2:9">
      <c r="B52" s="66" t="str">
        <f>CONCATENATE(Tabulka2[[#This Row],[kategorie]],"-",Tabulka2[[#This Row],[m/ž]],"-",Tabulka2[[#This Row],[start. č.]])</f>
        <v>Př. B (2010-11)-M-179</v>
      </c>
      <c r="C52" s="17">
        <v>179</v>
      </c>
      <c r="D52" s="18" t="s">
        <v>166</v>
      </c>
      <c r="E52" s="17">
        <v>2011</v>
      </c>
      <c r="F52" s="18" t="s">
        <v>163</v>
      </c>
      <c r="G52" s="17" t="s">
        <v>98</v>
      </c>
      <c r="H52" s="13" t="str">
        <f>IF(ISBLANK('1. Index'!$C$13),"-",IF(Tabulka2[[#This Row],[m/ž]]="M",VLOOKUP(Tabulka2[[#This Row],[ročník]],'2. Kategorie'!B:E,3,0),IF(Tabulka2[[#This Row],[m/ž]]="Z",VLOOKUP(Tabulka2[[#This Row],[ročník]],'2. Kategorie'!B:E,4,0),"?")))</f>
        <v>Př. B (2010-11)</v>
      </c>
      <c r="I52" s="9" t="str">
        <f>IF(COUNTIFS(Tabulka2[[#This Row],[klíč]],[klíč])&gt;1,"duplicita!","ok")</f>
        <v>ok</v>
      </c>
    </row>
    <row r="53" spans="2:9">
      <c r="B53" s="66" t="str">
        <f>CONCATENATE(Tabulka2[[#This Row],[kategorie]],"-",Tabulka2[[#This Row],[m/ž]],"-",Tabulka2[[#This Row],[start. č.]])</f>
        <v>Př. A (&gt;=2012)-M-180</v>
      </c>
      <c r="C53" s="17">
        <v>180</v>
      </c>
      <c r="D53" s="18" t="s">
        <v>167</v>
      </c>
      <c r="E53" s="17">
        <v>2014</v>
      </c>
      <c r="F53" s="18" t="s">
        <v>168</v>
      </c>
      <c r="G53" s="17" t="s">
        <v>98</v>
      </c>
      <c r="H53" s="13" t="str">
        <f>IF(ISBLANK('1. Index'!$C$13),"-",IF(Tabulka2[[#This Row],[m/ž]]="M",VLOOKUP(Tabulka2[[#This Row],[ročník]],'2. Kategorie'!B:E,3,0),IF(Tabulka2[[#This Row],[m/ž]]="Z",VLOOKUP(Tabulka2[[#This Row],[ročník]],'2. Kategorie'!B:E,4,0),"?")))</f>
        <v>Př. A (&gt;=2012)</v>
      </c>
      <c r="I53" s="9" t="str">
        <f>IF(COUNTIFS(Tabulka2[[#This Row],[klíč]],[klíč])&gt;1,"duplicita!","ok")</f>
        <v>ok</v>
      </c>
    </row>
    <row r="54" spans="2:9">
      <c r="B54" s="66" t="str">
        <f>CONCATENATE(Tabulka2[[#This Row],[kategorie]],"-",Tabulka2[[#This Row],[m/ž]],"-",Tabulka2[[#This Row],[start. č.]])</f>
        <v>Př. B (2010-11)-Z-181</v>
      </c>
      <c r="C54" s="17">
        <v>181</v>
      </c>
      <c r="D54" s="18" t="s">
        <v>169</v>
      </c>
      <c r="E54" s="17">
        <v>2010</v>
      </c>
      <c r="F54" s="18" t="s">
        <v>147</v>
      </c>
      <c r="G54" s="17" t="s">
        <v>111</v>
      </c>
      <c r="H54" s="13" t="str">
        <f>IF(ISBLANK('1. Index'!$C$13),"-",IF(Tabulka2[[#This Row],[m/ž]]="M",VLOOKUP(Tabulka2[[#This Row],[ročník]],'2. Kategorie'!B:E,3,0),IF(Tabulka2[[#This Row],[m/ž]]="Z",VLOOKUP(Tabulka2[[#This Row],[ročník]],'2. Kategorie'!B:E,4,0),"?")))</f>
        <v>Př. B (2010-11)</v>
      </c>
      <c r="I54" s="9" t="str">
        <f>IF(COUNTIFS(Tabulka2[[#This Row],[klíč]],[klíč])&gt;1,"duplicita!","ok")</f>
        <v>ok</v>
      </c>
    </row>
    <row r="55" spans="2:9">
      <c r="B55" s="66" t="str">
        <f>CONCATENATE(Tabulka2[[#This Row],[kategorie]],"-",Tabulka2[[#This Row],[m/ž]],"-",Tabulka2[[#This Row],[start. č.]])</f>
        <v>Př. A (&gt;=2012)-Z-182</v>
      </c>
      <c r="C55" s="17">
        <v>182</v>
      </c>
      <c r="D55" s="18" t="s">
        <v>170</v>
      </c>
      <c r="E55" s="17">
        <v>2015</v>
      </c>
      <c r="F55" s="18" t="s">
        <v>171</v>
      </c>
      <c r="G55" s="17" t="s">
        <v>111</v>
      </c>
      <c r="H55" s="13" t="str">
        <f>IF(ISBLANK('1. Index'!$C$13),"-",IF(Tabulka2[[#This Row],[m/ž]]="M",VLOOKUP(Tabulka2[[#This Row],[ročník]],'2. Kategorie'!B:E,3,0),IF(Tabulka2[[#This Row],[m/ž]]="Z",VLOOKUP(Tabulka2[[#This Row],[ročník]],'2. Kategorie'!B:E,4,0),"?")))</f>
        <v>Př. A (&gt;=2012)</v>
      </c>
      <c r="I55" s="9" t="str">
        <f>IF(COUNTIFS(Tabulka2[[#This Row],[klíč]],[klíč])&gt;1,"duplicita!","ok")</f>
        <v>ok</v>
      </c>
    </row>
    <row r="56" spans="2:9">
      <c r="B56" s="66" t="str">
        <f>CONCATENATE(Tabulka2[[#This Row],[kategorie]],"-",Tabulka2[[#This Row],[m/ž]],"-",Tabulka2[[#This Row],[start. č.]])</f>
        <v>Př. B (2010-11)-Z-183</v>
      </c>
      <c r="C56" s="17">
        <v>183</v>
      </c>
      <c r="D56" s="18" t="s">
        <v>172</v>
      </c>
      <c r="E56" s="17">
        <v>2010</v>
      </c>
      <c r="F56" s="18" t="s">
        <v>171</v>
      </c>
      <c r="G56" s="17" t="s">
        <v>111</v>
      </c>
      <c r="H56" s="13" t="str">
        <f>IF(ISBLANK('1. Index'!$C$13),"-",IF(Tabulka2[[#This Row],[m/ž]]="M",VLOOKUP(Tabulka2[[#This Row],[ročník]],'2. Kategorie'!B:E,3,0),IF(Tabulka2[[#This Row],[m/ž]]="Z",VLOOKUP(Tabulka2[[#This Row],[ročník]],'2. Kategorie'!B:E,4,0),"?")))</f>
        <v>Př. B (2010-11)</v>
      </c>
      <c r="I56" s="9" t="str">
        <f>IF(COUNTIFS(Tabulka2[[#This Row],[klíč]],[klíč])&gt;1,"duplicita!","ok")</f>
        <v>ok</v>
      </c>
    </row>
    <row r="57" spans="2:9">
      <c r="B57" s="66" t="str">
        <f>CONCATENATE(Tabulka2[[#This Row],[kategorie]],"-",Tabulka2[[#This Row],[m/ž]],"-",Tabulka2[[#This Row],[start. č.]])</f>
        <v>Př. B (2010-11)-Z-184</v>
      </c>
      <c r="C57" s="17">
        <v>184</v>
      </c>
      <c r="D57" s="18" t="s">
        <v>173</v>
      </c>
      <c r="E57" s="17">
        <v>2011</v>
      </c>
      <c r="F57" s="18" t="s">
        <v>125</v>
      </c>
      <c r="G57" s="17" t="s">
        <v>111</v>
      </c>
      <c r="H57" s="13" t="str">
        <f>IF(ISBLANK('1. Index'!$C$13),"-",IF(Tabulka2[[#This Row],[m/ž]]="M",VLOOKUP(Tabulka2[[#This Row],[ročník]],'2. Kategorie'!B:E,3,0),IF(Tabulka2[[#This Row],[m/ž]]="Z",VLOOKUP(Tabulka2[[#This Row],[ročník]],'2. Kategorie'!B:E,4,0),"?")))</f>
        <v>Př. B (2010-11)</v>
      </c>
      <c r="I57" s="9" t="str">
        <f>IF(COUNTIFS(Tabulka2[[#This Row],[klíč]],[klíč])&gt;1,"duplicita!","ok")</f>
        <v>ok</v>
      </c>
    </row>
    <row r="58" spans="2:9">
      <c r="B58" s="66" t="str">
        <f>CONCATENATE(Tabulka2[[#This Row],[kategorie]],"-",Tabulka2[[#This Row],[m/ž]],"-",Tabulka2[[#This Row],[start. č.]])</f>
        <v>Př. A (&gt;=2012)-Z-185</v>
      </c>
      <c r="C58" s="17">
        <v>185</v>
      </c>
      <c r="D58" s="18" t="s">
        <v>174</v>
      </c>
      <c r="E58" s="17">
        <v>2016</v>
      </c>
      <c r="F58" s="18" t="s">
        <v>125</v>
      </c>
      <c r="G58" s="17" t="s">
        <v>111</v>
      </c>
      <c r="H58" s="13" t="str">
        <f>IF(ISBLANK('1. Index'!$C$13),"-",IF(Tabulka2[[#This Row],[m/ž]]="M",VLOOKUP(Tabulka2[[#This Row],[ročník]],'2. Kategorie'!B:E,3,0),IF(Tabulka2[[#This Row],[m/ž]]="Z",VLOOKUP(Tabulka2[[#This Row],[ročník]],'2. Kategorie'!B:E,4,0),"?")))</f>
        <v>Př. A (&gt;=2012)</v>
      </c>
      <c r="I58" s="9" t="str">
        <f>IF(COUNTIFS(Tabulka2[[#This Row],[klíč]],[klíč])&gt;1,"duplicita!","ok")</f>
        <v>ok</v>
      </c>
    </row>
    <row r="59" spans="2:9">
      <c r="B59" s="66" t="str">
        <f>CONCATENATE(Tabulka2[[#This Row],[kategorie]],"-",Tabulka2[[#This Row],[m/ž]],"-",Tabulka2[[#This Row],[start. č.]])</f>
        <v>Př. A (&gt;=2012)-M-186</v>
      </c>
      <c r="C59" s="17">
        <v>186</v>
      </c>
      <c r="D59" s="18" t="s">
        <v>175</v>
      </c>
      <c r="E59" s="17">
        <v>2012</v>
      </c>
      <c r="F59" s="18" t="s">
        <v>176</v>
      </c>
      <c r="G59" s="17" t="s">
        <v>98</v>
      </c>
      <c r="H59" s="13" t="str">
        <f>IF(ISBLANK('1. Index'!$C$13),"-",IF(Tabulka2[[#This Row],[m/ž]]="M",VLOOKUP(Tabulka2[[#This Row],[ročník]],'2. Kategorie'!B:E,3,0),IF(Tabulka2[[#This Row],[m/ž]]="Z",VLOOKUP(Tabulka2[[#This Row],[ročník]],'2. Kategorie'!B:E,4,0),"?")))</f>
        <v>Př. A (&gt;=2012)</v>
      </c>
      <c r="I59" s="9" t="str">
        <f>IF(COUNTIFS(Tabulka2[[#This Row],[klíč]],[klíč])&gt;1,"duplicita!","ok")</f>
        <v>ok</v>
      </c>
    </row>
    <row r="60" spans="2:9">
      <c r="B60" s="66" t="str">
        <f>CONCATENATE(Tabulka2[[#This Row],[kategorie]],"-",Tabulka2[[#This Row],[m/ž]],"-",Tabulka2[[#This Row],[start. č.]])</f>
        <v>Př. A (&gt;=2012)-M-187</v>
      </c>
      <c r="C60" s="17">
        <v>187</v>
      </c>
      <c r="D60" s="18" t="s">
        <v>177</v>
      </c>
      <c r="E60" s="17">
        <v>2015</v>
      </c>
      <c r="F60" s="18" t="s">
        <v>176</v>
      </c>
      <c r="G60" s="17" t="s">
        <v>98</v>
      </c>
      <c r="H60" s="13" t="str">
        <f>IF(ISBLANK('1. Index'!$C$13),"-",IF(Tabulka2[[#This Row],[m/ž]]="M",VLOOKUP(Tabulka2[[#This Row],[ročník]],'2. Kategorie'!B:E,3,0),IF(Tabulka2[[#This Row],[m/ž]]="Z",VLOOKUP(Tabulka2[[#This Row],[ročník]],'2. Kategorie'!B:E,4,0),"?")))</f>
        <v>Př. A (&gt;=2012)</v>
      </c>
      <c r="I60" s="9" t="str">
        <f>IF(COUNTIFS(Tabulka2[[#This Row],[klíč]],[klíč])&gt;1,"duplicita!","ok")</f>
        <v>ok</v>
      </c>
    </row>
    <row r="61" spans="2:9">
      <c r="B61" s="66" t="str">
        <f>CONCATENATE(Tabulka2[[#This Row],[kategorie]],"-",Tabulka2[[#This Row],[m/ž]],"-",Tabulka2[[#This Row],[start. č.]])</f>
        <v>D. ml (2002-03)-Z-188</v>
      </c>
      <c r="C61" s="17">
        <v>188</v>
      </c>
      <c r="D61" s="18" t="s">
        <v>178</v>
      </c>
      <c r="E61" s="17">
        <v>2003</v>
      </c>
      <c r="F61" s="18" t="s">
        <v>125</v>
      </c>
      <c r="G61" s="17" t="s">
        <v>111</v>
      </c>
      <c r="H61" s="13" t="str">
        <f>IF(ISBLANK('1. Index'!$C$13),"-",IF(Tabulka2[[#This Row],[m/ž]]="M",VLOOKUP(Tabulka2[[#This Row],[ročník]],'2. Kategorie'!B:E,3,0),IF(Tabulka2[[#This Row],[m/ž]]="Z",VLOOKUP(Tabulka2[[#This Row],[ročník]],'2. Kategorie'!B:E,4,0),"?")))</f>
        <v>D. ml (2002-03)</v>
      </c>
      <c r="I61" s="9" t="str">
        <f>IF(COUNTIFS(Tabulka2[[#This Row],[klíč]],[klíč])&gt;1,"duplicita!","ok")</f>
        <v>ok</v>
      </c>
    </row>
    <row r="62" spans="2:9">
      <c r="B62" s="66" t="str">
        <f>CONCATENATE(Tabulka2[[#This Row],[kategorie]],"-",Tabulka2[[#This Row],[m/ž]],"-",Tabulka2[[#This Row],[start. č.]])</f>
        <v>D. ml (2002-03)-Z-189</v>
      </c>
      <c r="C62" s="17">
        <v>189</v>
      </c>
      <c r="D62" s="18" t="s">
        <v>179</v>
      </c>
      <c r="E62" s="17">
        <v>2003</v>
      </c>
      <c r="F62" s="18" t="s">
        <v>106</v>
      </c>
      <c r="G62" s="17" t="s">
        <v>111</v>
      </c>
      <c r="H62" s="13" t="str">
        <f>IF(ISBLANK('1. Index'!$C$13),"-",IF(Tabulka2[[#This Row],[m/ž]]="M",VLOOKUP(Tabulka2[[#This Row],[ročník]],'2. Kategorie'!B:E,3,0),IF(Tabulka2[[#This Row],[m/ž]]="Z",VLOOKUP(Tabulka2[[#This Row],[ročník]],'2. Kategorie'!B:E,4,0),"?")))</f>
        <v>D. ml (2002-03)</v>
      </c>
      <c r="I62" s="9" t="str">
        <f>IF(COUNTIFS(Tabulka2[[#This Row],[klíč]],[klíč])&gt;1,"duplicita!","ok")</f>
        <v>ok</v>
      </c>
    </row>
    <row r="63" spans="2:9">
      <c r="B63" s="66" t="str">
        <f>CONCATENATE(Tabulka2[[#This Row],[kategorie]],"-",Tabulka2[[#This Row],[m/ž]],"-",Tabulka2[[#This Row],[start. č.]])</f>
        <v>?--</v>
      </c>
      <c r="C63" s="17"/>
      <c r="D63" s="18"/>
      <c r="E63" s="17"/>
      <c r="F63" s="18"/>
      <c r="G63" s="17"/>
      <c r="H63" s="13" t="str">
        <f>IF(ISBLANK('1. Index'!$C$13),"-",IF(Tabulka2[[#This Row],[m/ž]]="M",VLOOKUP(Tabulka2[[#This Row],[ročník]],'2. Kategorie'!B:E,3,0),IF(Tabulka2[[#This Row],[m/ž]]="Z",VLOOKUP(Tabulka2[[#This Row],[ročník]],'2. Kategorie'!B:E,4,0),"?")))</f>
        <v>?</v>
      </c>
      <c r="I63" s="9" t="str">
        <f>IF(COUNTIFS(Tabulka2[[#This Row],[klíč]],[klíč])&gt;1,"duplicita!","ok")</f>
        <v>ok</v>
      </c>
    </row>
    <row r="64" spans="2:9">
      <c r="B64" s="66" t="str">
        <f>CONCATENATE(Tabulka2[[#This Row],[kategorie]],"-",Tabulka2[[#This Row],[m/ž]],"-",Tabulka2[[#This Row],[start. č.]])</f>
        <v>?--</v>
      </c>
      <c r="C64" s="17"/>
      <c r="D64" s="18"/>
      <c r="E64" s="17"/>
      <c r="F64" s="18"/>
      <c r="G64" s="17"/>
      <c r="H64" s="13" t="str">
        <f>IF(ISBLANK('1. Index'!$C$13),"-",IF(Tabulka2[[#This Row],[m/ž]]="M",VLOOKUP(Tabulka2[[#This Row],[ročník]],'2. Kategorie'!B:E,3,0),IF(Tabulka2[[#This Row],[m/ž]]="Z",VLOOKUP(Tabulka2[[#This Row],[ročník]],'2. Kategorie'!B:E,4,0),"?")))</f>
        <v>?</v>
      </c>
      <c r="I64" s="9" t="str">
        <f>IF(COUNTIFS(Tabulka2[[#This Row],[klíč]],[klíč])&gt;1,"duplicita!","ok")</f>
        <v>ok</v>
      </c>
    </row>
    <row r="65" spans="2:9">
      <c r="B65" s="66" t="str">
        <f>CONCATENATE(Tabulka2[[#This Row],[kategorie]],"-",Tabulka2[[#This Row],[m/ž]],"-",Tabulka2[[#This Row],[start. č.]])</f>
        <v>?--</v>
      </c>
      <c r="C65" s="17"/>
      <c r="D65" s="18"/>
      <c r="E65" s="17"/>
      <c r="F65" s="18"/>
      <c r="G65" s="17"/>
      <c r="H65" s="13" t="str">
        <f>IF(ISBLANK('1. Index'!$C$13),"-",IF(Tabulka2[[#This Row],[m/ž]]="M",VLOOKUP(Tabulka2[[#This Row],[ročník]],'2. Kategorie'!B:E,3,0),IF(Tabulka2[[#This Row],[m/ž]]="Z",VLOOKUP(Tabulka2[[#This Row],[ročník]],'2. Kategorie'!B:E,4,0),"?")))</f>
        <v>?</v>
      </c>
      <c r="I65" s="9" t="str">
        <f>IF(COUNTIFS(Tabulka2[[#This Row],[klíč]],[klíč])&gt;1,"duplicita!","ok")</f>
        <v>ok</v>
      </c>
    </row>
    <row r="66" spans="2:9">
      <c r="B66" s="66" t="str">
        <f>CONCATENATE(Tabulka2[[#This Row],[kategorie]],"-",Tabulka2[[#This Row],[m/ž]],"-",Tabulka2[[#This Row],[start. č.]])</f>
        <v>?--</v>
      </c>
      <c r="C66" s="17"/>
      <c r="D66" s="18"/>
      <c r="E66" s="17"/>
      <c r="F66" s="18"/>
      <c r="G66" s="17"/>
      <c r="H66" s="13" t="str">
        <f>IF(ISBLANK('1. Index'!$C$13),"-",IF(Tabulka2[[#This Row],[m/ž]]="M",VLOOKUP(Tabulka2[[#This Row],[ročník]],'2. Kategorie'!B:E,3,0),IF(Tabulka2[[#This Row],[m/ž]]="Z",VLOOKUP(Tabulka2[[#This Row],[ročník]],'2. Kategorie'!B:E,4,0),"?")))</f>
        <v>?</v>
      </c>
      <c r="I66" s="9" t="str">
        <f>IF(COUNTIFS(Tabulka2[[#This Row],[klíč]],[klíč])&gt;1,"duplicita!","ok")</f>
        <v>ok</v>
      </c>
    </row>
    <row r="67" spans="2:9">
      <c r="B67" s="66" t="str">
        <f>CONCATENATE(Tabulka2[[#This Row],[kategorie]],"-",Tabulka2[[#This Row],[m/ž]],"-",Tabulka2[[#This Row],[start. č.]])</f>
        <v>?--</v>
      </c>
      <c r="C67" s="17"/>
      <c r="D67" s="18"/>
      <c r="E67" s="17"/>
      <c r="F67" s="18"/>
      <c r="G67" s="17"/>
      <c r="H67" s="13" t="str">
        <f>IF(ISBLANK('1. Index'!$C$13),"-",IF(Tabulka2[[#This Row],[m/ž]]="M",VLOOKUP(Tabulka2[[#This Row],[ročník]],'2. Kategorie'!B:E,3,0),IF(Tabulka2[[#This Row],[m/ž]]="Z",VLOOKUP(Tabulka2[[#This Row],[ročník]],'2. Kategorie'!B:E,4,0),"?")))</f>
        <v>?</v>
      </c>
      <c r="I67" s="9" t="str">
        <f>IF(COUNTIFS(Tabulka2[[#This Row],[klíč]],[klíč])&gt;1,"duplicita!","ok")</f>
        <v>ok</v>
      </c>
    </row>
    <row r="68" spans="2:9">
      <c r="B68" s="66" t="str">
        <f>CONCATENATE(Tabulka2[[#This Row],[kategorie]],"-",Tabulka2[[#This Row],[m/ž]],"-",Tabulka2[[#This Row],[start. č.]])</f>
        <v>?--</v>
      </c>
      <c r="C68" s="17"/>
      <c r="D68" s="18"/>
      <c r="E68" s="17"/>
      <c r="F68" s="18"/>
      <c r="G68" s="17"/>
      <c r="H68" s="13" t="str">
        <f>IF(ISBLANK('1. Index'!$C$13),"-",IF(Tabulka2[[#This Row],[m/ž]]="M",VLOOKUP(Tabulka2[[#This Row],[ročník]],'2. Kategorie'!B:E,3,0),IF(Tabulka2[[#This Row],[m/ž]]="Z",VLOOKUP(Tabulka2[[#This Row],[ročník]],'2. Kategorie'!B:E,4,0),"?")))</f>
        <v>?</v>
      </c>
      <c r="I68" s="9" t="str">
        <f>IF(COUNTIFS(Tabulka2[[#This Row],[klíč]],[klíč])&gt;1,"duplicita!","ok")</f>
        <v>ok</v>
      </c>
    </row>
    <row r="69" spans="2:9">
      <c r="B69" s="66" t="str">
        <f>CONCATENATE(Tabulka2[[#This Row],[kategorie]],"-",Tabulka2[[#This Row],[m/ž]],"-",Tabulka2[[#This Row],[start. č.]])</f>
        <v>?--</v>
      </c>
      <c r="C69" s="17"/>
      <c r="D69" s="18"/>
      <c r="E69" s="17"/>
      <c r="F69" s="18"/>
      <c r="G69" s="17"/>
      <c r="H69" s="13" t="str">
        <f>IF(ISBLANK('1. Index'!$C$13),"-",IF(Tabulka2[[#This Row],[m/ž]]="M",VLOOKUP(Tabulka2[[#This Row],[ročník]],'2. Kategorie'!B:E,3,0),IF(Tabulka2[[#This Row],[m/ž]]="Z",VLOOKUP(Tabulka2[[#This Row],[ročník]],'2. Kategorie'!B:E,4,0),"?")))</f>
        <v>?</v>
      </c>
      <c r="I69" s="9" t="str">
        <f>IF(COUNTIFS(Tabulka2[[#This Row],[klíč]],[klíč])&gt;1,"duplicita!","ok")</f>
        <v>ok</v>
      </c>
    </row>
    <row r="70" spans="2:9">
      <c r="B70" s="66" t="str">
        <f>CONCATENATE(Tabulka2[[#This Row],[kategorie]],"-",Tabulka2[[#This Row],[m/ž]],"-",Tabulka2[[#This Row],[start. č.]])</f>
        <v>?--</v>
      </c>
      <c r="C70" s="17"/>
      <c r="D70" s="18"/>
      <c r="E70" s="17"/>
      <c r="F70" s="18"/>
      <c r="G70" s="17"/>
      <c r="H70" s="13" t="str">
        <f>IF(ISBLANK('1. Index'!$C$13),"-",IF(Tabulka2[[#This Row],[m/ž]]="M",VLOOKUP(Tabulka2[[#This Row],[ročník]],'2. Kategorie'!B:E,3,0),IF(Tabulka2[[#This Row],[m/ž]]="Z",VLOOKUP(Tabulka2[[#This Row],[ročník]],'2. Kategorie'!B:E,4,0),"?")))</f>
        <v>?</v>
      </c>
      <c r="I70" s="9" t="str">
        <f>IF(COUNTIFS(Tabulka2[[#This Row],[klíč]],[klíč])&gt;1,"duplicita!","ok")</f>
        <v>ok</v>
      </c>
    </row>
    <row r="71" spans="2:9">
      <c r="B71" s="66" t="str">
        <f>CONCATENATE(Tabulka2[[#This Row],[kategorie]],"-",Tabulka2[[#This Row],[m/ž]],"-",Tabulka2[[#This Row],[start. č.]])</f>
        <v>?--</v>
      </c>
      <c r="C71" s="17"/>
      <c r="D71" s="18"/>
      <c r="E71" s="17"/>
      <c r="F71" s="18"/>
      <c r="G71" s="17"/>
      <c r="H71" s="13" t="str">
        <f>IF(ISBLANK('1. Index'!$C$13),"-",IF(Tabulka2[[#This Row],[m/ž]]="M",VLOOKUP(Tabulka2[[#This Row],[ročník]],'2. Kategorie'!B:E,3,0),IF(Tabulka2[[#This Row],[m/ž]]="Z",VLOOKUP(Tabulka2[[#This Row],[ročník]],'2. Kategorie'!B:E,4,0),"?")))</f>
        <v>?</v>
      </c>
      <c r="I71" s="9" t="str">
        <f>IF(COUNTIFS(Tabulka2[[#This Row],[klíč]],[klíč])&gt;1,"duplicita!","ok")</f>
        <v>ok</v>
      </c>
    </row>
    <row r="72" spans="2:9">
      <c r="B72" s="66" t="str">
        <f>CONCATENATE(Tabulka2[[#This Row],[kategorie]],"-",Tabulka2[[#This Row],[m/ž]],"-",Tabulka2[[#This Row],[start. č.]])</f>
        <v>?--</v>
      </c>
      <c r="C72" s="17"/>
      <c r="D72" s="18"/>
      <c r="E72" s="17"/>
      <c r="F72" s="18"/>
      <c r="G72" s="17"/>
      <c r="H72" s="13" t="str">
        <f>IF(ISBLANK('1. Index'!$C$13),"-",IF(Tabulka2[[#This Row],[m/ž]]="M",VLOOKUP(Tabulka2[[#This Row],[ročník]],'2. Kategorie'!B:E,3,0),IF(Tabulka2[[#This Row],[m/ž]]="Z",VLOOKUP(Tabulka2[[#This Row],[ročník]],'2. Kategorie'!B:E,4,0),"?")))</f>
        <v>?</v>
      </c>
      <c r="I72" s="9" t="str">
        <f>IF(COUNTIFS(Tabulka2[[#This Row],[klíč]],[klíč])&gt;1,"duplicita!","ok")</f>
        <v>ok</v>
      </c>
    </row>
    <row r="73" spans="2:9">
      <c r="B73" s="66" t="str">
        <f>CONCATENATE(Tabulka2[[#This Row],[kategorie]],"-",Tabulka2[[#This Row],[m/ž]],"-",Tabulka2[[#This Row],[start. č.]])</f>
        <v>?--</v>
      </c>
      <c r="C73" s="17"/>
      <c r="D73" s="18"/>
      <c r="E73" s="17"/>
      <c r="F73" s="18"/>
      <c r="G73" s="17"/>
      <c r="H73" s="13" t="str">
        <f>IF(ISBLANK('1. Index'!$C$13),"-",IF(Tabulka2[[#This Row],[m/ž]]="M",VLOOKUP(Tabulka2[[#This Row],[ročník]],'2. Kategorie'!B:E,3,0),IF(Tabulka2[[#This Row],[m/ž]]="Z",VLOOKUP(Tabulka2[[#This Row],[ročník]],'2. Kategorie'!B:E,4,0),"?")))</f>
        <v>?</v>
      </c>
      <c r="I73" s="9" t="str">
        <f>IF(COUNTIFS(Tabulka2[[#This Row],[klíč]],[klíč])&gt;1,"duplicita!","ok")</f>
        <v>ok</v>
      </c>
    </row>
    <row r="74" spans="2:9">
      <c r="B74" s="66" t="str">
        <f>CONCATENATE(Tabulka2[[#This Row],[kategorie]],"-",Tabulka2[[#This Row],[m/ž]],"-",Tabulka2[[#This Row],[start. č.]])</f>
        <v>?--</v>
      </c>
      <c r="C74" s="17"/>
      <c r="D74" s="18"/>
      <c r="E74" s="17"/>
      <c r="F74" s="18"/>
      <c r="G74" s="17"/>
      <c r="H74" s="13" t="str">
        <f>IF(ISBLANK('1. Index'!$C$13),"-",IF(Tabulka2[[#This Row],[m/ž]]="M",VLOOKUP(Tabulka2[[#This Row],[ročník]],'2. Kategorie'!B:E,3,0),IF(Tabulka2[[#This Row],[m/ž]]="Z",VLOOKUP(Tabulka2[[#This Row],[ročník]],'2. Kategorie'!B:E,4,0),"?")))</f>
        <v>?</v>
      </c>
      <c r="I74" s="9" t="str">
        <f>IF(COUNTIFS(Tabulka2[[#This Row],[klíč]],[klíč])&gt;1,"duplicita!","ok")</f>
        <v>ok</v>
      </c>
    </row>
    <row r="75" spans="2:9">
      <c r="B75" s="66" t="str">
        <f>CONCATENATE(Tabulka2[[#This Row],[kategorie]],"-",Tabulka2[[#This Row],[m/ž]],"-",Tabulka2[[#This Row],[start. č.]])</f>
        <v>?--</v>
      </c>
      <c r="C75" s="17"/>
      <c r="D75" s="18"/>
      <c r="E75" s="17"/>
      <c r="F75" s="18"/>
      <c r="G75" s="17"/>
      <c r="H75" s="13" t="str">
        <f>IF(ISBLANK('1. Index'!$C$13),"-",IF(Tabulka2[[#This Row],[m/ž]]="M",VLOOKUP(Tabulka2[[#This Row],[ročník]],'2. Kategorie'!B:E,3,0),IF(Tabulka2[[#This Row],[m/ž]]="Z",VLOOKUP(Tabulka2[[#This Row],[ročník]],'2. Kategorie'!B:E,4,0),"?")))</f>
        <v>?</v>
      </c>
      <c r="I75" s="9" t="str">
        <f>IF(COUNTIFS(Tabulka2[[#This Row],[klíč]],[klíč])&gt;1,"duplicita!","ok")</f>
        <v>ok</v>
      </c>
    </row>
    <row r="76" spans="2:9">
      <c r="B76" s="66" t="str">
        <f>CONCATENATE(Tabulka2[[#This Row],[kategorie]],"-",Tabulka2[[#This Row],[m/ž]],"-",Tabulka2[[#This Row],[start. č.]])</f>
        <v>?--</v>
      </c>
      <c r="C76" s="17"/>
      <c r="D76" s="18"/>
      <c r="E76" s="17"/>
      <c r="F76" s="18"/>
      <c r="G76" s="17"/>
      <c r="H76" s="13" t="str">
        <f>IF(ISBLANK('1. Index'!$C$13),"-",IF(Tabulka2[[#This Row],[m/ž]]="M",VLOOKUP(Tabulka2[[#This Row],[ročník]],'2. Kategorie'!B:E,3,0),IF(Tabulka2[[#This Row],[m/ž]]="Z",VLOOKUP(Tabulka2[[#This Row],[ročník]],'2. Kategorie'!B:E,4,0),"?")))</f>
        <v>?</v>
      </c>
      <c r="I76" s="9" t="str">
        <f>IF(COUNTIFS(Tabulka2[[#This Row],[klíč]],[klíč])&gt;1,"duplicita!","ok")</f>
        <v>ok</v>
      </c>
    </row>
    <row r="77" spans="2:9">
      <c r="B77" s="66" t="str">
        <f>CONCATENATE(Tabulka2[[#This Row],[kategorie]],"-",Tabulka2[[#This Row],[m/ž]],"-",Tabulka2[[#This Row],[start. č.]])</f>
        <v>?--</v>
      </c>
      <c r="C77" s="17"/>
      <c r="D77" s="18"/>
      <c r="E77" s="17"/>
      <c r="F77" s="18"/>
      <c r="G77" s="17"/>
      <c r="H77" s="13" t="str">
        <f>IF(ISBLANK('1. Index'!$C$13),"-",IF(Tabulka2[[#This Row],[m/ž]]="M",VLOOKUP(Tabulka2[[#This Row],[ročník]],'2. Kategorie'!B:E,3,0),IF(Tabulka2[[#This Row],[m/ž]]="Z",VLOOKUP(Tabulka2[[#This Row],[ročník]],'2. Kategorie'!B:E,4,0),"?")))</f>
        <v>?</v>
      </c>
      <c r="I77" s="9" t="str">
        <f>IF(COUNTIFS(Tabulka2[[#This Row],[klíč]],[klíč])&gt;1,"duplicita!","ok")</f>
        <v>ok</v>
      </c>
    </row>
    <row r="78" spans="2:9">
      <c r="B78" s="66" t="str">
        <f>CONCATENATE(Tabulka2[[#This Row],[kategorie]],"-",Tabulka2[[#This Row],[m/ž]],"-",Tabulka2[[#This Row],[start. č.]])</f>
        <v>?--</v>
      </c>
      <c r="C78" s="17"/>
      <c r="D78" s="18"/>
      <c r="E78" s="17"/>
      <c r="F78" s="18"/>
      <c r="G78" s="17"/>
      <c r="H78" s="13" t="str">
        <f>IF(ISBLANK('1. Index'!$C$13),"-",IF(Tabulka2[[#This Row],[m/ž]]="M",VLOOKUP(Tabulka2[[#This Row],[ročník]],'2. Kategorie'!B:E,3,0),IF(Tabulka2[[#This Row],[m/ž]]="Z",VLOOKUP(Tabulka2[[#This Row],[ročník]],'2. Kategorie'!B:E,4,0),"?")))</f>
        <v>?</v>
      </c>
      <c r="I78" s="9" t="str">
        <f>IF(COUNTIFS(Tabulka2[[#This Row],[klíč]],[klíč])&gt;1,"duplicita!","ok")</f>
        <v>ok</v>
      </c>
    </row>
    <row r="79" spans="2:9">
      <c r="B79" s="66" t="str">
        <f>CONCATENATE(Tabulka2[[#This Row],[kategorie]],"-",Tabulka2[[#This Row],[m/ž]],"-",Tabulka2[[#This Row],[start. č.]])</f>
        <v>?--</v>
      </c>
      <c r="C79" s="17"/>
      <c r="D79" s="18"/>
      <c r="E79" s="17"/>
      <c r="F79" s="18"/>
      <c r="G79" s="17"/>
      <c r="H79" s="13" t="str">
        <f>IF(ISBLANK('1. Index'!$C$13),"-",IF(Tabulka2[[#This Row],[m/ž]]="M",VLOOKUP(Tabulka2[[#This Row],[ročník]],'2. Kategorie'!B:E,3,0),IF(Tabulka2[[#This Row],[m/ž]]="Z",VLOOKUP(Tabulka2[[#This Row],[ročník]],'2. Kategorie'!B:E,4,0),"?")))</f>
        <v>?</v>
      </c>
      <c r="I79" s="9" t="str">
        <f>IF(COUNTIFS(Tabulka2[[#This Row],[klíč]],[klíč])&gt;1,"duplicita!","ok")</f>
        <v>ok</v>
      </c>
    </row>
    <row r="80" spans="2:9">
      <c r="B80" s="66" t="str">
        <f>CONCATENATE(Tabulka2[[#This Row],[kategorie]],"-",Tabulka2[[#This Row],[m/ž]],"-",Tabulka2[[#This Row],[start. č.]])</f>
        <v>?--</v>
      </c>
      <c r="C80" s="17"/>
      <c r="D80" s="18"/>
      <c r="E80" s="17"/>
      <c r="F80" s="18"/>
      <c r="G80" s="17"/>
      <c r="H80" s="13" t="str">
        <f>IF(ISBLANK('1. Index'!$C$13),"-",IF(Tabulka2[[#This Row],[m/ž]]="M",VLOOKUP(Tabulka2[[#This Row],[ročník]],'2. Kategorie'!B:E,3,0),IF(Tabulka2[[#This Row],[m/ž]]="Z",VLOOKUP(Tabulka2[[#This Row],[ročník]],'2. Kategorie'!B:E,4,0),"?")))</f>
        <v>?</v>
      </c>
      <c r="I80" s="9" t="str">
        <f>IF(COUNTIFS(Tabulka2[[#This Row],[klíč]],[klíč])&gt;1,"duplicita!","ok")</f>
        <v>ok</v>
      </c>
    </row>
    <row r="81" spans="2:9">
      <c r="B81" s="66" t="str">
        <f>CONCATENATE(Tabulka2[[#This Row],[kategorie]],"-",Tabulka2[[#This Row],[m/ž]],"-",Tabulka2[[#This Row],[start. č.]])</f>
        <v>?--</v>
      </c>
      <c r="C81" s="17"/>
      <c r="D81" s="18"/>
      <c r="E81" s="17"/>
      <c r="F81" s="18"/>
      <c r="G81" s="17"/>
      <c r="H81" s="13" t="str">
        <f>IF(ISBLANK('1. Index'!$C$13),"-",IF(Tabulka2[[#This Row],[m/ž]]="M",VLOOKUP(Tabulka2[[#This Row],[ročník]],'2. Kategorie'!B:E,3,0),IF(Tabulka2[[#This Row],[m/ž]]="Z",VLOOKUP(Tabulka2[[#This Row],[ročník]],'2. Kategorie'!B:E,4,0),"?")))</f>
        <v>?</v>
      </c>
      <c r="I81" s="9" t="str">
        <f>IF(COUNTIFS(Tabulka2[[#This Row],[klíč]],[klíč])&gt;1,"duplicita!","ok")</f>
        <v>ok</v>
      </c>
    </row>
    <row r="82" spans="2:9">
      <c r="B82" s="66" t="str">
        <f>CONCATENATE(Tabulka2[[#This Row],[kategorie]],"-",Tabulka2[[#This Row],[m/ž]],"-",Tabulka2[[#This Row],[start. č.]])</f>
        <v>?--</v>
      </c>
      <c r="C82" s="17"/>
      <c r="D82" s="18"/>
      <c r="E82" s="17"/>
      <c r="F82" s="18"/>
      <c r="G82" s="17"/>
      <c r="H82" s="13" t="str">
        <f>IF(ISBLANK('1. Index'!$C$13),"-",IF(Tabulka2[[#This Row],[m/ž]]="M",VLOOKUP(Tabulka2[[#This Row],[ročník]],'2. Kategorie'!B:E,3,0),IF(Tabulka2[[#This Row],[m/ž]]="Z",VLOOKUP(Tabulka2[[#This Row],[ročník]],'2. Kategorie'!B:E,4,0),"?")))</f>
        <v>?</v>
      </c>
      <c r="I82" s="9" t="str">
        <f>IF(COUNTIFS(Tabulka2[[#This Row],[klíč]],[klíč])&gt;1,"duplicita!","ok")</f>
        <v>ok</v>
      </c>
    </row>
    <row r="83" spans="2:9">
      <c r="B83" s="66" t="str">
        <f>CONCATENATE(Tabulka2[[#This Row],[kategorie]],"-",Tabulka2[[#This Row],[m/ž]],"-",Tabulka2[[#This Row],[start. č.]])</f>
        <v>?--</v>
      </c>
      <c r="C83" s="17"/>
      <c r="D83" s="18"/>
      <c r="E83" s="17"/>
      <c r="F83" s="18"/>
      <c r="G83" s="17"/>
      <c r="H83" s="13" t="str">
        <f>IF(ISBLANK('1. Index'!$C$13),"-",IF(Tabulka2[[#This Row],[m/ž]]="M",VLOOKUP(Tabulka2[[#This Row],[ročník]],'2. Kategorie'!B:E,3,0),IF(Tabulka2[[#This Row],[m/ž]]="Z",VLOOKUP(Tabulka2[[#This Row],[ročník]],'2. Kategorie'!B:E,4,0),"?")))</f>
        <v>?</v>
      </c>
      <c r="I83" s="9" t="str">
        <f>IF(COUNTIFS(Tabulka2[[#This Row],[klíč]],[klíč])&gt;1,"duplicita!","ok")</f>
        <v>ok</v>
      </c>
    </row>
    <row r="84" spans="2:9">
      <c r="B84" s="66" t="str">
        <f>CONCATENATE(Tabulka2[[#This Row],[kategorie]],"-",Tabulka2[[#This Row],[m/ž]],"-",Tabulka2[[#This Row],[start. č.]])</f>
        <v>?--</v>
      </c>
      <c r="C84" s="17"/>
      <c r="D84" s="18"/>
      <c r="E84" s="17"/>
      <c r="F84" s="18"/>
      <c r="G84" s="17"/>
      <c r="H84" s="13" t="str">
        <f>IF(ISBLANK('1. Index'!$C$13),"-",IF(Tabulka2[[#This Row],[m/ž]]="M",VLOOKUP(Tabulka2[[#This Row],[ročník]],'2. Kategorie'!B:E,3,0),IF(Tabulka2[[#This Row],[m/ž]]="Z",VLOOKUP(Tabulka2[[#This Row],[ročník]],'2. Kategorie'!B:E,4,0),"?")))</f>
        <v>?</v>
      </c>
      <c r="I84" s="9" t="str">
        <f>IF(COUNTIFS(Tabulka2[[#This Row],[klíč]],[klíč])&gt;1,"duplicita!","ok")</f>
        <v>ok</v>
      </c>
    </row>
    <row r="85" spans="2:9">
      <c r="B85" s="66" t="str">
        <f>CONCATENATE(Tabulka2[[#This Row],[kategorie]],"-",Tabulka2[[#This Row],[m/ž]],"-",Tabulka2[[#This Row],[start. č.]])</f>
        <v>?--</v>
      </c>
      <c r="C85" s="17"/>
      <c r="D85" s="18"/>
      <c r="E85" s="17"/>
      <c r="F85" s="18"/>
      <c r="G85" s="17"/>
      <c r="H85" s="13" t="str">
        <f>IF(ISBLANK('1. Index'!$C$13),"-",IF(Tabulka2[[#This Row],[m/ž]]="M",VLOOKUP(Tabulka2[[#This Row],[ročník]],'2. Kategorie'!B:E,3,0),IF(Tabulka2[[#This Row],[m/ž]]="Z",VLOOKUP(Tabulka2[[#This Row],[ročník]],'2. Kategorie'!B:E,4,0),"?")))</f>
        <v>?</v>
      </c>
      <c r="I85" s="9" t="str">
        <f>IF(COUNTIFS(Tabulka2[[#This Row],[klíč]],[klíč])&gt;1,"duplicita!","ok")</f>
        <v>ok</v>
      </c>
    </row>
    <row r="86" spans="2:9">
      <c r="B86" s="66" t="str">
        <f>CONCATENATE(Tabulka2[[#This Row],[kategorie]],"-",Tabulka2[[#This Row],[m/ž]],"-",Tabulka2[[#This Row],[start. č.]])</f>
        <v>?--</v>
      </c>
      <c r="C86" s="17"/>
      <c r="D86" s="18"/>
      <c r="E86" s="17"/>
      <c r="F86" s="18"/>
      <c r="G86" s="17"/>
      <c r="H86" s="13" t="str">
        <f>IF(ISBLANK('1. Index'!$C$13),"-",IF(Tabulka2[[#This Row],[m/ž]]="M",VLOOKUP(Tabulka2[[#This Row],[ročník]],'2. Kategorie'!B:E,3,0),IF(Tabulka2[[#This Row],[m/ž]]="Z",VLOOKUP(Tabulka2[[#This Row],[ročník]],'2. Kategorie'!B:E,4,0),"?")))</f>
        <v>?</v>
      </c>
      <c r="I86" s="9" t="str">
        <f>IF(COUNTIFS(Tabulka2[[#This Row],[klíč]],[klíč])&gt;1,"duplicita!","ok")</f>
        <v>ok</v>
      </c>
    </row>
    <row r="87" spans="2:9">
      <c r="B87" s="66" t="str">
        <f>CONCATENATE(Tabulka2[[#This Row],[kategorie]],"-",Tabulka2[[#This Row],[m/ž]],"-",Tabulka2[[#This Row],[start. č.]])</f>
        <v>?--</v>
      </c>
      <c r="C87" s="17"/>
      <c r="D87" s="18"/>
      <c r="E87" s="17"/>
      <c r="F87" s="18"/>
      <c r="G87" s="17"/>
      <c r="H87" s="13" t="str">
        <f>IF(ISBLANK('1. Index'!$C$13),"-",IF(Tabulka2[[#This Row],[m/ž]]="M",VLOOKUP(Tabulka2[[#This Row],[ročník]],'2. Kategorie'!B:E,3,0),IF(Tabulka2[[#This Row],[m/ž]]="Z",VLOOKUP(Tabulka2[[#This Row],[ročník]],'2. Kategorie'!B:E,4,0),"?")))</f>
        <v>?</v>
      </c>
      <c r="I87" s="9" t="str">
        <f>IF(COUNTIFS(Tabulka2[[#This Row],[klíč]],[klíč])&gt;1,"duplicita!","ok")</f>
        <v>ok</v>
      </c>
    </row>
    <row r="88" spans="2:9">
      <c r="B88" s="66" t="str">
        <f>CONCATENATE(Tabulka2[[#This Row],[kategorie]],"-",Tabulka2[[#This Row],[m/ž]],"-",Tabulka2[[#This Row],[start. č.]])</f>
        <v>?--</v>
      </c>
      <c r="C88" s="17"/>
      <c r="D88" s="18"/>
      <c r="E88" s="17"/>
      <c r="F88" s="18"/>
      <c r="G88" s="17"/>
      <c r="H88" s="13" t="str">
        <f>IF(ISBLANK('1. Index'!$C$13),"-",IF(Tabulka2[[#This Row],[m/ž]]="M",VLOOKUP(Tabulka2[[#This Row],[ročník]],'2. Kategorie'!B:E,3,0),IF(Tabulka2[[#This Row],[m/ž]]="Z",VLOOKUP(Tabulka2[[#This Row],[ročník]],'2. Kategorie'!B:E,4,0),"?")))</f>
        <v>?</v>
      </c>
      <c r="I88" s="9" t="str">
        <f>IF(COUNTIFS(Tabulka2[[#This Row],[klíč]],[klíč])&gt;1,"duplicita!","ok")</f>
        <v>ok</v>
      </c>
    </row>
    <row r="89" spans="2:9">
      <c r="B89" s="66" t="str">
        <f>CONCATENATE(Tabulka2[[#This Row],[kategorie]],"-",Tabulka2[[#This Row],[m/ž]],"-",Tabulka2[[#This Row],[start. č.]])</f>
        <v>?--</v>
      </c>
      <c r="C89" s="17"/>
      <c r="D89" s="18"/>
      <c r="E89" s="17"/>
      <c r="F89" s="18"/>
      <c r="G89" s="17"/>
      <c r="H89" s="13" t="str">
        <f>IF(ISBLANK('1. Index'!$C$13),"-",IF(Tabulka2[[#This Row],[m/ž]]="M",VLOOKUP(Tabulka2[[#This Row],[ročník]],'2. Kategorie'!B:E,3,0),IF(Tabulka2[[#This Row],[m/ž]]="Z",VLOOKUP(Tabulka2[[#This Row],[ročník]],'2. Kategorie'!B:E,4,0),"?")))</f>
        <v>?</v>
      </c>
      <c r="I89" s="9" t="str">
        <f>IF(COUNTIFS(Tabulka2[[#This Row],[klíč]],[klíč])&gt;1,"duplicita!","ok")</f>
        <v>ok</v>
      </c>
    </row>
    <row r="90" spans="2:9">
      <c r="B90" s="66" t="str">
        <f>CONCATENATE(Tabulka2[[#This Row],[kategorie]],"-",Tabulka2[[#This Row],[m/ž]],"-",Tabulka2[[#This Row],[start. č.]])</f>
        <v>?--</v>
      </c>
      <c r="C90" s="17"/>
      <c r="D90" s="18"/>
      <c r="E90" s="17"/>
      <c r="F90" s="18"/>
      <c r="G90" s="17"/>
      <c r="H90" s="13" t="str">
        <f>IF(ISBLANK('1. Index'!$C$13),"-",IF(Tabulka2[[#This Row],[m/ž]]="M",VLOOKUP(Tabulka2[[#This Row],[ročník]],'2. Kategorie'!B:E,3,0),IF(Tabulka2[[#This Row],[m/ž]]="Z",VLOOKUP(Tabulka2[[#This Row],[ročník]],'2. Kategorie'!B:E,4,0),"?")))</f>
        <v>?</v>
      </c>
      <c r="I90" s="9" t="str">
        <f>IF(COUNTIFS(Tabulka2[[#This Row],[klíč]],[klíč])&gt;1,"duplicita!","ok")</f>
        <v>ok</v>
      </c>
    </row>
    <row r="91" spans="2:9">
      <c r="B91" s="66" t="str">
        <f>CONCATENATE(Tabulka2[[#This Row],[kategorie]],"-",Tabulka2[[#This Row],[m/ž]],"-",Tabulka2[[#This Row],[start. č.]])</f>
        <v>?--</v>
      </c>
      <c r="C91" s="17"/>
      <c r="D91" s="18"/>
      <c r="E91" s="17"/>
      <c r="F91" s="18"/>
      <c r="G91" s="17"/>
      <c r="H91" s="13" t="str">
        <f>IF(ISBLANK('1. Index'!$C$13),"-",IF(Tabulka2[[#This Row],[m/ž]]="M",VLOOKUP(Tabulka2[[#This Row],[ročník]],'2. Kategorie'!B:E,3,0),IF(Tabulka2[[#This Row],[m/ž]]="Z",VLOOKUP(Tabulka2[[#This Row],[ročník]],'2. Kategorie'!B:E,4,0),"?")))</f>
        <v>?</v>
      </c>
      <c r="I91" s="9" t="str">
        <f>IF(COUNTIFS(Tabulka2[[#This Row],[klíč]],[klíč])&gt;1,"duplicita!","ok")</f>
        <v>ok</v>
      </c>
    </row>
    <row r="92" spans="2:9">
      <c r="B92" s="66" t="str">
        <f>CONCATENATE(Tabulka2[[#This Row],[kategorie]],"-",Tabulka2[[#This Row],[m/ž]],"-",Tabulka2[[#This Row],[start. č.]])</f>
        <v>?--</v>
      </c>
      <c r="C92" s="17"/>
      <c r="D92" s="18"/>
      <c r="E92" s="17"/>
      <c r="F92" s="18"/>
      <c r="G92" s="17"/>
      <c r="H92" s="13" t="str">
        <f>IF(ISBLANK('1. Index'!$C$13),"-",IF(Tabulka2[[#This Row],[m/ž]]="M",VLOOKUP(Tabulka2[[#This Row],[ročník]],'2. Kategorie'!B:E,3,0),IF(Tabulka2[[#This Row],[m/ž]]="Z",VLOOKUP(Tabulka2[[#This Row],[ročník]],'2. Kategorie'!B:E,4,0),"?")))</f>
        <v>?</v>
      </c>
      <c r="I92" s="9" t="str">
        <f>IF(COUNTIFS(Tabulka2[[#This Row],[klíč]],[klíč])&gt;1,"duplicita!","ok")</f>
        <v>ok</v>
      </c>
    </row>
    <row r="93" spans="2:9">
      <c r="B93" s="66" t="str">
        <f>CONCATENATE(Tabulka2[[#This Row],[kategorie]],"-",Tabulka2[[#This Row],[m/ž]],"-",Tabulka2[[#This Row],[start. č.]])</f>
        <v>?--</v>
      </c>
      <c r="C93" s="17"/>
      <c r="D93" s="18"/>
      <c r="E93" s="17"/>
      <c r="F93" s="18"/>
      <c r="G93" s="17"/>
      <c r="H93" s="13" t="str">
        <f>IF(ISBLANK('1. Index'!$C$13),"-",IF(Tabulka2[[#This Row],[m/ž]]="M",VLOOKUP(Tabulka2[[#This Row],[ročník]],'2. Kategorie'!B:E,3,0),IF(Tabulka2[[#This Row],[m/ž]]="Z",VLOOKUP(Tabulka2[[#This Row],[ročník]],'2. Kategorie'!B:E,4,0),"?")))</f>
        <v>?</v>
      </c>
      <c r="I93" s="9" t="str">
        <f>IF(COUNTIFS(Tabulka2[[#This Row],[klíč]],[klíč])&gt;1,"duplicita!","ok")</f>
        <v>ok</v>
      </c>
    </row>
    <row r="94" spans="2:9">
      <c r="B94" s="66" t="str">
        <f>CONCATENATE(Tabulka2[[#This Row],[kategorie]],"-",Tabulka2[[#This Row],[m/ž]],"-",Tabulka2[[#This Row],[start. č.]])</f>
        <v>?--</v>
      </c>
      <c r="C94" s="17"/>
      <c r="D94" s="18"/>
      <c r="E94" s="17"/>
      <c r="F94" s="18"/>
      <c r="G94" s="17"/>
      <c r="H94" s="13" t="str">
        <f>IF(ISBLANK('1. Index'!$C$13),"-",IF(Tabulka2[[#This Row],[m/ž]]="M",VLOOKUP(Tabulka2[[#This Row],[ročník]],'2. Kategorie'!B:E,3,0),IF(Tabulka2[[#This Row],[m/ž]]="Z",VLOOKUP(Tabulka2[[#This Row],[ročník]],'2. Kategorie'!B:E,4,0),"?")))</f>
        <v>?</v>
      </c>
      <c r="I94" s="9" t="str">
        <f>IF(COUNTIFS(Tabulka2[[#This Row],[klíč]],[klíč])&gt;1,"duplicita!","ok")</f>
        <v>ok</v>
      </c>
    </row>
    <row r="95" spans="2:9">
      <c r="B95" s="66" t="str">
        <f>CONCATENATE(Tabulka2[[#This Row],[kategorie]],"-",Tabulka2[[#This Row],[m/ž]],"-",Tabulka2[[#This Row],[start. č.]])</f>
        <v>?--</v>
      </c>
      <c r="C95" s="17"/>
      <c r="D95" s="18"/>
      <c r="E95" s="17"/>
      <c r="F95" s="18"/>
      <c r="G95" s="17"/>
      <c r="H95" s="13" t="str">
        <f>IF(ISBLANK('1. Index'!$C$13),"-",IF(Tabulka2[[#This Row],[m/ž]]="M",VLOOKUP(Tabulka2[[#This Row],[ročník]],'2. Kategorie'!B:E,3,0),IF(Tabulka2[[#This Row],[m/ž]]="Z",VLOOKUP(Tabulka2[[#This Row],[ročník]],'2. Kategorie'!B:E,4,0),"?")))</f>
        <v>?</v>
      </c>
      <c r="I95" s="9" t="str">
        <f>IF(COUNTIFS(Tabulka2[[#This Row],[klíč]],[klíč])&gt;1,"duplicita!","ok")</f>
        <v>ok</v>
      </c>
    </row>
    <row r="96" spans="2:9">
      <c r="B96" s="66" t="str">
        <f>CONCATENATE(Tabulka2[[#This Row],[kategorie]],"-",Tabulka2[[#This Row],[m/ž]],"-",Tabulka2[[#This Row],[start. č.]])</f>
        <v>?--</v>
      </c>
      <c r="C96" s="17"/>
      <c r="D96" s="18"/>
      <c r="E96" s="17"/>
      <c r="F96" s="18"/>
      <c r="G96" s="17"/>
      <c r="H96" s="13" t="str">
        <f>IF(ISBLANK('1. Index'!$C$13),"-",IF(Tabulka2[[#This Row],[m/ž]]="M",VLOOKUP(Tabulka2[[#This Row],[ročník]],'2. Kategorie'!B:E,3,0),IF(Tabulka2[[#This Row],[m/ž]]="Z",VLOOKUP(Tabulka2[[#This Row],[ročník]],'2. Kategorie'!B:E,4,0),"?")))</f>
        <v>?</v>
      </c>
      <c r="I96" s="9" t="str">
        <f>IF(COUNTIFS(Tabulka2[[#This Row],[klíč]],[klíč])&gt;1,"duplicita!","ok")</f>
        <v>ok</v>
      </c>
    </row>
    <row r="97" spans="2:9">
      <c r="B97" s="66" t="str">
        <f>CONCATENATE(Tabulka2[[#This Row],[kategorie]],"-",Tabulka2[[#This Row],[m/ž]],"-",Tabulka2[[#This Row],[start. č.]])</f>
        <v>?--</v>
      </c>
      <c r="C97" s="17"/>
      <c r="D97" s="18"/>
      <c r="E97" s="17"/>
      <c r="F97" s="18"/>
      <c r="G97" s="17"/>
      <c r="H97" s="13" t="str">
        <f>IF(ISBLANK('1. Index'!$C$13),"-",IF(Tabulka2[[#This Row],[m/ž]]="M",VLOOKUP(Tabulka2[[#This Row],[ročník]],'2. Kategorie'!B:E,3,0),IF(Tabulka2[[#This Row],[m/ž]]="Z",VLOOKUP(Tabulka2[[#This Row],[ročník]],'2. Kategorie'!B:E,4,0),"?")))</f>
        <v>?</v>
      </c>
      <c r="I97" s="9" t="str">
        <f>IF(COUNTIFS(Tabulka2[[#This Row],[klíč]],[klíč])&gt;1,"duplicita!","ok")</f>
        <v>ok</v>
      </c>
    </row>
    <row r="98" spans="2:9">
      <c r="B98" s="66" t="str">
        <f>CONCATENATE(Tabulka2[[#This Row],[kategorie]],"-",Tabulka2[[#This Row],[m/ž]],"-",Tabulka2[[#This Row],[start. č.]])</f>
        <v>?--</v>
      </c>
      <c r="C98" s="17"/>
      <c r="D98" s="18"/>
      <c r="E98" s="17"/>
      <c r="F98" s="18"/>
      <c r="G98" s="17"/>
      <c r="H98" s="13" t="str">
        <f>IF(ISBLANK('1. Index'!$C$13),"-",IF(Tabulka2[[#This Row],[m/ž]]="M",VLOOKUP(Tabulka2[[#This Row],[ročník]],'2. Kategorie'!B:E,3,0),IF(Tabulka2[[#This Row],[m/ž]]="Z",VLOOKUP(Tabulka2[[#This Row],[ročník]],'2. Kategorie'!B:E,4,0),"?")))</f>
        <v>?</v>
      </c>
      <c r="I98" s="9" t="str">
        <f>IF(COUNTIFS(Tabulka2[[#This Row],[klíč]],[klíč])&gt;1,"duplicita!","ok")</f>
        <v>ok</v>
      </c>
    </row>
    <row r="99" spans="2:9">
      <c r="B99" s="66" t="str">
        <f>CONCATENATE(Tabulka2[[#This Row],[kategorie]],"-",Tabulka2[[#This Row],[m/ž]],"-",Tabulka2[[#This Row],[start. č.]])</f>
        <v>?--</v>
      </c>
      <c r="C99" s="17"/>
      <c r="D99" s="18"/>
      <c r="E99" s="17"/>
      <c r="F99" s="18"/>
      <c r="G99" s="17"/>
      <c r="H99" s="13" t="str">
        <f>IF(ISBLANK('1. Index'!$C$13),"-",IF(Tabulka2[[#This Row],[m/ž]]="M",VLOOKUP(Tabulka2[[#This Row],[ročník]],'2. Kategorie'!B:E,3,0),IF(Tabulka2[[#This Row],[m/ž]]="Z",VLOOKUP(Tabulka2[[#This Row],[ročník]],'2. Kategorie'!B:E,4,0),"?")))</f>
        <v>?</v>
      </c>
      <c r="I99" s="9" t="str">
        <f>IF(COUNTIFS(Tabulka2[[#This Row],[klíč]],[klíč])&gt;1,"duplicita!","ok")</f>
        <v>ok</v>
      </c>
    </row>
    <row r="100" spans="2:9">
      <c r="B100" s="66" t="str">
        <f>CONCATENATE(Tabulka2[[#This Row],[kategorie]],"-",Tabulka2[[#This Row],[m/ž]],"-",Tabulka2[[#This Row],[start. č.]])</f>
        <v>?--</v>
      </c>
      <c r="C100" s="17"/>
      <c r="D100" s="18"/>
      <c r="E100" s="17"/>
      <c r="F100" s="18"/>
      <c r="G100" s="17"/>
      <c r="H100" s="13" t="str">
        <f>IF(ISBLANK('1. Index'!$C$13),"-",IF(Tabulka2[[#This Row],[m/ž]]="M",VLOOKUP(Tabulka2[[#This Row],[ročník]],'2. Kategorie'!B:E,3,0),IF(Tabulka2[[#This Row],[m/ž]]="Z",VLOOKUP(Tabulka2[[#This Row],[ročník]],'2. Kategorie'!B:E,4,0),"?")))</f>
        <v>?</v>
      </c>
      <c r="I100" s="9" t="str">
        <f>IF(COUNTIFS(Tabulka2[[#This Row],[klíč]],[klíč])&gt;1,"duplicita!","ok")</f>
        <v>ok</v>
      </c>
    </row>
    <row r="101" spans="2:9">
      <c r="B101" s="66" t="str">
        <f>CONCATENATE(Tabulka2[[#This Row],[kategorie]],"-",Tabulka2[[#This Row],[m/ž]],"-",Tabulka2[[#This Row],[start. č.]])</f>
        <v>?--</v>
      </c>
      <c r="C101" s="17"/>
      <c r="D101" s="18"/>
      <c r="E101" s="17"/>
      <c r="F101" s="18"/>
      <c r="G101" s="17"/>
      <c r="H101" s="13" t="str">
        <f>IF(ISBLANK('1. Index'!$C$13),"-",IF(Tabulka2[[#This Row],[m/ž]]="M",VLOOKUP(Tabulka2[[#This Row],[ročník]],'2. Kategorie'!B:E,3,0),IF(Tabulka2[[#This Row],[m/ž]]="Z",VLOOKUP(Tabulka2[[#This Row],[ročník]],'2. Kategorie'!B:E,4,0),"?")))</f>
        <v>?</v>
      </c>
      <c r="I101" s="9" t="str">
        <f>IF(COUNTIFS(Tabulka2[[#This Row],[klíč]],[klíč])&gt;1,"duplicita!","ok")</f>
        <v>ok</v>
      </c>
    </row>
    <row r="102" spans="2:9">
      <c r="B102" s="66" t="str">
        <f>CONCATENATE(Tabulka2[[#This Row],[kategorie]],"-",Tabulka2[[#This Row],[m/ž]],"-",Tabulka2[[#This Row],[start. č.]])</f>
        <v>?--</v>
      </c>
      <c r="C102" s="17"/>
      <c r="D102" s="18"/>
      <c r="E102" s="17"/>
      <c r="F102" s="18"/>
      <c r="G102" s="17"/>
      <c r="H102" s="13" t="str">
        <f>IF(ISBLANK('1. Index'!$C$13),"-",IF(Tabulka2[[#This Row],[m/ž]]="M",VLOOKUP(Tabulka2[[#This Row],[ročník]],'2. Kategorie'!B:E,3,0),IF(Tabulka2[[#This Row],[m/ž]]="Z",VLOOKUP(Tabulka2[[#This Row],[ročník]],'2. Kategorie'!B:E,4,0),"?")))</f>
        <v>?</v>
      </c>
      <c r="I102" s="9" t="str">
        <f>IF(COUNTIFS(Tabulka2[[#This Row],[klíč]],[klíč])&gt;1,"duplicita!","ok")</f>
        <v>ok</v>
      </c>
    </row>
    <row r="103" spans="2:9">
      <c r="B103" s="66" t="str">
        <f>CONCATENATE(Tabulka2[[#This Row],[kategorie]],"-",Tabulka2[[#This Row],[m/ž]],"-",Tabulka2[[#This Row],[start. č.]])</f>
        <v>?--</v>
      </c>
      <c r="C103" s="17"/>
      <c r="D103" s="18"/>
      <c r="E103" s="17"/>
      <c r="F103" s="18"/>
      <c r="G103" s="17"/>
      <c r="H103" s="13" t="str">
        <f>IF(ISBLANK('1. Index'!$C$13),"-",IF(Tabulka2[[#This Row],[m/ž]]="M",VLOOKUP(Tabulka2[[#This Row],[ročník]],'2. Kategorie'!B:E,3,0),IF(Tabulka2[[#This Row],[m/ž]]="Z",VLOOKUP(Tabulka2[[#This Row],[ročník]],'2. Kategorie'!B:E,4,0),"?")))</f>
        <v>?</v>
      </c>
      <c r="I103" s="9" t="str">
        <f>IF(COUNTIFS(Tabulka2[[#This Row],[klíč]],[klíč])&gt;1,"duplicita!","ok")</f>
        <v>ok</v>
      </c>
    </row>
    <row r="104" spans="2:9">
      <c r="B104" s="66" t="str">
        <f>CONCATENATE(Tabulka2[[#This Row],[kategorie]],"-",Tabulka2[[#This Row],[m/ž]],"-",Tabulka2[[#This Row],[start. č.]])</f>
        <v>?--</v>
      </c>
      <c r="C104" s="17"/>
      <c r="D104" s="18"/>
      <c r="E104" s="17"/>
      <c r="F104" s="18"/>
      <c r="G104" s="17"/>
      <c r="H104" s="13" t="str">
        <f>IF(ISBLANK('1. Index'!$C$13),"-",IF(Tabulka2[[#This Row],[m/ž]]="M",VLOOKUP(Tabulka2[[#This Row],[ročník]],'2. Kategorie'!B:E,3,0),IF(Tabulka2[[#This Row],[m/ž]]="Z",VLOOKUP(Tabulka2[[#This Row],[ročník]],'2. Kategorie'!B:E,4,0),"?")))</f>
        <v>?</v>
      </c>
      <c r="I104" s="9" t="str">
        <f>IF(COUNTIFS(Tabulka2[[#This Row],[klíč]],[klíč])&gt;1,"duplicita!","ok")</f>
        <v>ok</v>
      </c>
    </row>
    <row r="105" spans="2:9">
      <c r="B105" s="66" t="str">
        <f>CONCATENATE(Tabulka2[[#This Row],[kategorie]],"-",Tabulka2[[#This Row],[m/ž]],"-",Tabulka2[[#This Row],[start. č.]])</f>
        <v>?--</v>
      </c>
      <c r="C105" s="17"/>
      <c r="D105" s="18"/>
      <c r="E105" s="17"/>
      <c r="F105" s="18"/>
      <c r="G105" s="17"/>
      <c r="H105" s="13" t="str">
        <f>IF(ISBLANK('1. Index'!$C$13),"-",IF(Tabulka2[[#This Row],[m/ž]]="M",VLOOKUP(Tabulka2[[#This Row],[ročník]],'2. Kategorie'!B:E,3,0),IF(Tabulka2[[#This Row],[m/ž]]="Z",VLOOKUP(Tabulka2[[#This Row],[ročník]],'2. Kategorie'!B:E,4,0),"?")))</f>
        <v>?</v>
      </c>
      <c r="I105" s="9" t="str">
        <f>IF(COUNTIFS(Tabulka2[[#This Row],[klíč]],[klíč])&gt;1,"duplicita!","ok")</f>
        <v>ok</v>
      </c>
    </row>
    <row r="106" spans="2:9">
      <c r="B106" s="66" t="str">
        <f>CONCATENATE(Tabulka2[[#This Row],[kategorie]],"-",Tabulka2[[#This Row],[m/ž]],"-",Tabulka2[[#This Row],[start. č.]])</f>
        <v>?--</v>
      </c>
      <c r="C106" s="17"/>
      <c r="D106" s="18"/>
      <c r="E106" s="17"/>
      <c r="F106" s="18"/>
      <c r="G106" s="17"/>
      <c r="H106" s="13" t="str">
        <f>IF(ISBLANK('1. Index'!$C$13),"-",IF(Tabulka2[[#This Row],[m/ž]]="M",VLOOKUP(Tabulka2[[#This Row],[ročník]],'2. Kategorie'!B:E,3,0),IF(Tabulka2[[#This Row],[m/ž]]="Z",VLOOKUP(Tabulka2[[#This Row],[ročník]],'2. Kategorie'!B:E,4,0),"?")))</f>
        <v>?</v>
      </c>
      <c r="I106" s="9" t="str">
        <f>IF(COUNTIFS(Tabulka2[[#This Row],[klíč]],[klíč])&gt;1,"duplicita!","ok")</f>
        <v>ok</v>
      </c>
    </row>
    <row r="107" spans="2:9">
      <c r="B107" s="66" t="str">
        <f>CONCATENATE(Tabulka2[[#This Row],[kategorie]],"-",Tabulka2[[#This Row],[m/ž]],"-",Tabulka2[[#This Row],[start. č.]])</f>
        <v>?--</v>
      </c>
      <c r="C107" s="17"/>
      <c r="D107" s="18"/>
      <c r="E107" s="17"/>
      <c r="F107" s="18"/>
      <c r="G107" s="17"/>
      <c r="H107" s="13" t="str">
        <f>IF(ISBLANK('1. Index'!$C$13),"-",IF(Tabulka2[[#This Row],[m/ž]]="M",VLOOKUP(Tabulka2[[#This Row],[ročník]],'2. Kategorie'!B:E,3,0),IF(Tabulka2[[#This Row],[m/ž]]="Z",VLOOKUP(Tabulka2[[#This Row],[ročník]],'2. Kategorie'!B:E,4,0),"?")))</f>
        <v>?</v>
      </c>
      <c r="I107" s="9" t="str">
        <f>IF(COUNTIFS(Tabulka2[[#This Row],[klíč]],[klíč])&gt;1,"duplicita!","ok")</f>
        <v>ok</v>
      </c>
    </row>
    <row r="108" spans="2:9">
      <c r="B108" s="66" t="str">
        <f>CONCATENATE(Tabulka2[[#This Row],[kategorie]],"-",Tabulka2[[#This Row],[m/ž]],"-",Tabulka2[[#This Row],[start. č.]])</f>
        <v>?--</v>
      </c>
      <c r="C108" s="17"/>
      <c r="D108" s="18"/>
      <c r="E108" s="17"/>
      <c r="F108" s="18"/>
      <c r="G108" s="17"/>
      <c r="H108" s="13" t="str">
        <f>IF(ISBLANK('1. Index'!$C$13),"-",IF(Tabulka2[[#This Row],[m/ž]]="M",VLOOKUP(Tabulka2[[#This Row],[ročník]],'2. Kategorie'!B:E,3,0),IF(Tabulka2[[#This Row],[m/ž]]="Z",VLOOKUP(Tabulka2[[#This Row],[ročník]],'2. Kategorie'!B:E,4,0),"?")))</f>
        <v>?</v>
      </c>
      <c r="I108" s="9" t="str">
        <f>IF(COUNTIFS(Tabulka2[[#This Row],[klíč]],[klíč])&gt;1,"duplicita!","ok")</f>
        <v>ok</v>
      </c>
    </row>
    <row r="109" spans="2:9">
      <c r="B109" s="66" t="str">
        <f>CONCATENATE(Tabulka2[[#This Row],[kategorie]],"-",Tabulka2[[#This Row],[m/ž]],"-",Tabulka2[[#This Row],[start. č.]])</f>
        <v>?--</v>
      </c>
      <c r="C109" s="17"/>
      <c r="D109" s="18"/>
      <c r="E109" s="17"/>
      <c r="F109" s="18"/>
      <c r="G109" s="17"/>
      <c r="H109" s="13" t="str">
        <f>IF(ISBLANK('1. Index'!$C$13),"-",IF(Tabulka2[[#This Row],[m/ž]]="M",VLOOKUP(Tabulka2[[#This Row],[ročník]],'2. Kategorie'!B:E,3,0),IF(Tabulka2[[#This Row],[m/ž]]="Z",VLOOKUP(Tabulka2[[#This Row],[ročník]],'2. Kategorie'!B:E,4,0),"?")))</f>
        <v>?</v>
      </c>
      <c r="I109" s="9" t="str">
        <f>IF(COUNTIFS(Tabulka2[[#This Row],[klíč]],[klíč])&gt;1,"duplicita!","ok")</f>
        <v>ok</v>
      </c>
    </row>
    <row r="110" spans="2:9">
      <c r="B110" s="66" t="str">
        <f>CONCATENATE(Tabulka2[[#This Row],[kategorie]],"-",Tabulka2[[#This Row],[m/ž]],"-",Tabulka2[[#This Row],[start. č.]])</f>
        <v>?--</v>
      </c>
      <c r="C110" s="17"/>
      <c r="D110" s="18"/>
      <c r="E110" s="17"/>
      <c r="F110" s="18"/>
      <c r="G110" s="17"/>
      <c r="H110" s="13" t="str">
        <f>IF(ISBLANK('1. Index'!$C$13),"-",IF(Tabulka2[[#This Row],[m/ž]]="M",VLOOKUP(Tabulka2[[#This Row],[ročník]],'2. Kategorie'!B:E,3,0),IF(Tabulka2[[#This Row],[m/ž]]="Z",VLOOKUP(Tabulka2[[#This Row],[ročník]],'2. Kategorie'!B:E,4,0),"?")))</f>
        <v>?</v>
      </c>
      <c r="I110" s="9" t="str">
        <f>IF(COUNTIFS(Tabulka2[[#This Row],[klíč]],[klíč])&gt;1,"duplicita!","ok")</f>
        <v>ok</v>
      </c>
    </row>
    <row r="111" spans="2:9">
      <c r="B111" s="66" t="str">
        <f>CONCATENATE(Tabulka2[[#This Row],[kategorie]],"-",Tabulka2[[#This Row],[m/ž]],"-",Tabulka2[[#This Row],[start. č.]])</f>
        <v>?--</v>
      </c>
      <c r="C111" s="17"/>
      <c r="D111" s="18"/>
      <c r="E111" s="17"/>
      <c r="F111" s="18"/>
      <c r="G111" s="17"/>
      <c r="H111" s="13" t="str">
        <f>IF(ISBLANK('1. Index'!$C$13),"-",IF(Tabulka2[[#This Row],[m/ž]]="M",VLOOKUP(Tabulka2[[#This Row],[ročník]],'2. Kategorie'!B:E,3,0),IF(Tabulka2[[#This Row],[m/ž]]="Z",VLOOKUP(Tabulka2[[#This Row],[ročník]],'2. Kategorie'!B:E,4,0),"?")))</f>
        <v>?</v>
      </c>
      <c r="I111" s="9" t="str">
        <f>IF(COUNTIFS(Tabulka2[[#This Row],[klíč]],[klíč])&gt;1,"duplicita!","ok")</f>
        <v>ok</v>
      </c>
    </row>
    <row r="112" spans="2:9">
      <c r="B112" s="66" t="str">
        <f>CONCATENATE(Tabulka2[[#This Row],[kategorie]],"-",Tabulka2[[#This Row],[m/ž]],"-",Tabulka2[[#This Row],[start. č.]])</f>
        <v>?--</v>
      </c>
      <c r="C112" s="17"/>
      <c r="D112" s="18"/>
      <c r="E112" s="17"/>
      <c r="F112" s="18"/>
      <c r="G112" s="17"/>
      <c r="H112" s="13" t="str">
        <f>IF(ISBLANK('1. Index'!$C$13),"-",IF(Tabulka2[[#This Row],[m/ž]]="M",VLOOKUP(Tabulka2[[#This Row],[ročník]],'2. Kategorie'!B:E,3,0),IF(Tabulka2[[#This Row],[m/ž]]="Z",VLOOKUP(Tabulka2[[#This Row],[ročník]],'2. Kategorie'!B:E,4,0),"?")))</f>
        <v>?</v>
      </c>
      <c r="I112" s="9" t="str">
        <f>IF(COUNTIFS(Tabulka2[[#This Row],[klíč]],[klíč])&gt;1,"duplicita!","ok")</f>
        <v>ok</v>
      </c>
    </row>
    <row r="113" spans="2:9">
      <c r="B113" s="66" t="str">
        <f>CONCATENATE(Tabulka2[[#This Row],[kategorie]],"-",Tabulka2[[#This Row],[m/ž]],"-",Tabulka2[[#This Row],[start. č.]])</f>
        <v>?--</v>
      </c>
      <c r="C113" s="17"/>
      <c r="D113" s="18"/>
      <c r="E113" s="17"/>
      <c r="F113" s="18"/>
      <c r="G113" s="17"/>
      <c r="H113" s="13" t="str">
        <f>IF(ISBLANK('1. Index'!$C$13),"-",IF(Tabulka2[[#This Row],[m/ž]]="M",VLOOKUP(Tabulka2[[#This Row],[ročník]],'2. Kategorie'!B:E,3,0),IF(Tabulka2[[#This Row],[m/ž]]="Z",VLOOKUP(Tabulka2[[#This Row],[ročník]],'2. Kategorie'!B:E,4,0),"?")))</f>
        <v>?</v>
      </c>
      <c r="I113" s="9" t="str">
        <f>IF(COUNTIFS(Tabulka2[[#This Row],[klíč]],[klíč])&gt;1,"duplicita!","ok")</f>
        <v>ok</v>
      </c>
    </row>
    <row r="114" spans="2:9">
      <c r="B114" s="66" t="str">
        <f>CONCATENATE(Tabulka2[[#This Row],[kategorie]],"-",Tabulka2[[#This Row],[m/ž]],"-",Tabulka2[[#This Row],[start. č.]])</f>
        <v>?--</v>
      </c>
      <c r="C114" s="17"/>
      <c r="D114" s="18"/>
      <c r="E114" s="17"/>
      <c r="F114" s="18"/>
      <c r="G114" s="17"/>
      <c r="H114" s="13" t="str">
        <f>IF(ISBLANK('1. Index'!$C$13),"-",IF(Tabulka2[[#This Row],[m/ž]]="M",VLOOKUP(Tabulka2[[#This Row],[ročník]],'2. Kategorie'!B:E,3,0),IF(Tabulka2[[#This Row],[m/ž]]="Z",VLOOKUP(Tabulka2[[#This Row],[ročník]],'2. Kategorie'!B:E,4,0),"?")))</f>
        <v>?</v>
      </c>
      <c r="I114" s="9" t="str">
        <f>IF(COUNTIFS(Tabulka2[[#This Row],[klíč]],[klíč])&gt;1,"duplicita!","ok")</f>
        <v>ok</v>
      </c>
    </row>
    <row r="115" spans="2:9">
      <c r="B115" s="66" t="str">
        <f>CONCATENATE(Tabulka2[[#This Row],[kategorie]],"-",Tabulka2[[#This Row],[m/ž]],"-",Tabulka2[[#This Row],[start. č.]])</f>
        <v>?--</v>
      </c>
      <c r="C115" s="17"/>
      <c r="D115" s="18"/>
      <c r="E115" s="17"/>
      <c r="F115" s="18"/>
      <c r="G115" s="17"/>
      <c r="H115" s="13" t="str">
        <f>IF(ISBLANK('1. Index'!$C$13),"-",IF(Tabulka2[[#This Row],[m/ž]]="M",VLOOKUP(Tabulka2[[#This Row],[ročník]],'2. Kategorie'!B:E,3,0),IF(Tabulka2[[#This Row],[m/ž]]="Z",VLOOKUP(Tabulka2[[#This Row],[ročník]],'2. Kategorie'!B:E,4,0),"?")))</f>
        <v>?</v>
      </c>
      <c r="I115" s="9" t="str">
        <f>IF(COUNTIFS(Tabulka2[[#This Row],[klíč]],[klíč])&gt;1,"duplicita!","ok")</f>
        <v>ok</v>
      </c>
    </row>
    <row r="116" spans="2:9">
      <c r="B116" s="66" t="str">
        <f>CONCATENATE(Tabulka2[[#This Row],[kategorie]],"-",Tabulka2[[#This Row],[m/ž]],"-",Tabulka2[[#This Row],[start. č.]])</f>
        <v>?--</v>
      </c>
      <c r="C116" s="17"/>
      <c r="D116" s="18"/>
      <c r="E116" s="17"/>
      <c r="F116" s="18"/>
      <c r="G116" s="17"/>
      <c r="H116" s="13" t="str">
        <f>IF(ISBLANK('1. Index'!$C$13),"-",IF(Tabulka2[[#This Row],[m/ž]]="M",VLOOKUP(Tabulka2[[#This Row],[ročník]],'2. Kategorie'!B:E,3,0),IF(Tabulka2[[#This Row],[m/ž]]="Z",VLOOKUP(Tabulka2[[#This Row],[ročník]],'2. Kategorie'!B:E,4,0),"?")))</f>
        <v>?</v>
      </c>
      <c r="I116" s="9" t="str">
        <f>IF(COUNTIFS(Tabulka2[[#This Row],[klíč]],[klíč])&gt;1,"duplicita!","ok")</f>
        <v>ok</v>
      </c>
    </row>
    <row r="117" spans="2:9">
      <c r="B117" s="66" t="str">
        <f>CONCATENATE(Tabulka2[[#This Row],[kategorie]],"-",Tabulka2[[#This Row],[m/ž]],"-",Tabulka2[[#This Row],[start. č.]])</f>
        <v>?--</v>
      </c>
      <c r="C117" s="17"/>
      <c r="D117" s="18"/>
      <c r="E117" s="17"/>
      <c r="F117" s="18"/>
      <c r="G117" s="17"/>
      <c r="H117" s="13" t="str">
        <f>IF(ISBLANK('1. Index'!$C$13),"-",IF(Tabulka2[[#This Row],[m/ž]]="M",VLOOKUP(Tabulka2[[#This Row],[ročník]],'2. Kategorie'!B:E,3,0),IF(Tabulka2[[#This Row],[m/ž]]="Z",VLOOKUP(Tabulka2[[#This Row],[ročník]],'2. Kategorie'!B:E,4,0),"?")))</f>
        <v>?</v>
      </c>
      <c r="I117" s="9" t="str">
        <f>IF(COUNTIFS(Tabulka2[[#This Row],[klíč]],[klíč])&gt;1,"duplicita!","ok")</f>
        <v>ok</v>
      </c>
    </row>
    <row r="118" spans="2:9">
      <c r="B118" s="66" t="str">
        <f>CONCATENATE(Tabulka2[[#This Row],[kategorie]],"-",Tabulka2[[#This Row],[m/ž]],"-",Tabulka2[[#This Row],[start. č.]])</f>
        <v>?--</v>
      </c>
      <c r="C118" s="17"/>
      <c r="D118" s="18"/>
      <c r="E118" s="17"/>
      <c r="F118" s="18"/>
      <c r="G118" s="17"/>
      <c r="H118" s="13" t="str">
        <f>IF(ISBLANK('1. Index'!$C$13),"-",IF(Tabulka2[[#This Row],[m/ž]]="M",VLOOKUP(Tabulka2[[#This Row],[ročník]],'2. Kategorie'!B:E,3,0),IF(Tabulka2[[#This Row],[m/ž]]="Z",VLOOKUP(Tabulka2[[#This Row],[ročník]],'2. Kategorie'!B:E,4,0),"?")))</f>
        <v>?</v>
      </c>
      <c r="I118" s="9" t="str">
        <f>IF(COUNTIFS(Tabulka2[[#This Row],[klíč]],[klíč])&gt;1,"duplicita!","ok")</f>
        <v>ok</v>
      </c>
    </row>
    <row r="119" spans="2:9">
      <c r="B119" s="66" t="str">
        <f>CONCATENATE(Tabulka2[[#This Row],[kategorie]],"-",Tabulka2[[#This Row],[m/ž]],"-",Tabulka2[[#This Row],[start. č.]])</f>
        <v>?--</v>
      </c>
      <c r="C119" s="17"/>
      <c r="D119" s="18"/>
      <c r="E119" s="17"/>
      <c r="F119" s="18"/>
      <c r="G119" s="17"/>
      <c r="H119" s="13" t="str">
        <f>IF(ISBLANK('1. Index'!$C$13),"-",IF(Tabulka2[[#This Row],[m/ž]]="M",VLOOKUP(Tabulka2[[#This Row],[ročník]],'2. Kategorie'!B:E,3,0),IF(Tabulka2[[#This Row],[m/ž]]="Z",VLOOKUP(Tabulka2[[#This Row],[ročník]],'2. Kategorie'!B:E,4,0),"?")))</f>
        <v>?</v>
      </c>
      <c r="I119" s="9" t="str">
        <f>IF(COUNTIFS(Tabulka2[[#This Row],[klíč]],[klíč])&gt;1,"duplicita!","ok")</f>
        <v>ok</v>
      </c>
    </row>
    <row r="120" spans="2:9">
      <c r="B120" s="66" t="str">
        <f>CONCATENATE(Tabulka2[[#This Row],[kategorie]],"-",Tabulka2[[#This Row],[m/ž]],"-",Tabulka2[[#This Row],[start. č.]])</f>
        <v>?--</v>
      </c>
      <c r="C120" s="17"/>
      <c r="D120" s="18"/>
      <c r="E120" s="17"/>
      <c r="F120" s="18"/>
      <c r="G120" s="17"/>
      <c r="H120" s="13" t="str">
        <f>IF(ISBLANK('1. Index'!$C$13),"-",IF(Tabulka2[[#This Row],[m/ž]]="M",VLOOKUP(Tabulka2[[#This Row],[ročník]],'2. Kategorie'!B:E,3,0),IF(Tabulka2[[#This Row],[m/ž]]="Z",VLOOKUP(Tabulka2[[#This Row],[ročník]],'2. Kategorie'!B:E,4,0),"?")))</f>
        <v>?</v>
      </c>
      <c r="I120" s="9" t="str">
        <f>IF(COUNTIFS(Tabulka2[[#This Row],[klíč]],[klíč])&gt;1,"duplicita!","ok")</f>
        <v>ok</v>
      </c>
    </row>
    <row r="121" spans="2:9">
      <c r="B121" s="66" t="str">
        <f>CONCATENATE(Tabulka2[[#This Row],[kategorie]],"-",Tabulka2[[#This Row],[m/ž]],"-",Tabulka2[[#This Row],[start. č.]])</f>
        <v>?--</v>
      </c>
      <c r="C121" s="17"/>
      <c r="D121" s="18"/>
      <c r="E121" s="17"/>
      <c r="F121" s="18"/>
      <c r="G121" s="17"/>
      <c r="H121" s="13" t="str">
        <f>IF(ISBLANK('1. Index'!$C$13),"-",IF(Tabulka2[[#This Row],[m/ž]]="M",VLOOKUP(Tabulka2[[#This Row],[ročník]],'2. Kategorie'!B:E,3,0),IF(Tabulka2[[#This Row],[m/ž]]="Z",VLOOKUP(Tabulka2[[#This Row],[ročník]],'2. Kategorie'!B:E,4,0),"?")))</f>
        <v>?</v>
      </c>
      <c r="I121" s="9" t="str">
        <f>IF(COUNTIFS(Tabulka2[[#This Row],[klíč]],[klíč])&gt;1,"duplicita!","ok")</f>
        <v>ok</v>
      </c>
    </row>
    <row r="122" spans="2:9">
      <c r="B122" s="66" t="str">
        <f>CONCATENATE(Tabulka2[[#This Row],[kategorie]],"-",Tabulka2[[#This Row],[m/ž]],"-",Tabulka2[[#This Row],[start. č.]])</f>
        <v>?--</v>
      </c>
      <c r="C122" s="17"/>
      <c r="D122" s="18"/>
      <c r="E122" s="17"/>
      <c r="F122" s="18"/>
      <c r="G122" s="17"/>
      <c r="H122" s="13" t="str">
        <f>IF(ISBLANK('1. Index'!$C$13),"-",IF(Tabulka2[[#This Row],[m/ž]]="M",VLOOKUP(Tabulka2[[#This Row],[ročník]],'2. Kategorie'!B:E,3,0),IF(Tabulka2[[#This Row],[m/ž]]="Z",VLOOKUP(Tabulka2[[#This Row],[ročník]],'2. Kategorie'!B:E,4,0),"?")))</f>
        <v>?</v>
      </c>
      <c r="I122" s="9" t="str">
        <f>IF(COUNTIFS(Tabulka2[[#This Row],[klíč]],[klíč])&gt;1,"duplicita!","ok")</f>
        <v>ok</v>
      </c>
    </row>
    <row r="123" spans="2:9">
      <c r="B123" s="66" t="str">
        <f>CONCATENATE(Tabulka2[[#This Row],[kategorie]],"-",Tabulka2[[#This Row],[m/ž]],"-",Tabulka2[[#This Row],[start. č.]])</f>
        <v>?--</v>
      </c>
      <c r="C123" s="17"/>
      <c r="D123" s="18"/>
      <c r="E123" s="17"/>
      <c r="F123" s="18"/>
      <c r="G123" s="17"/>
      <c r="H123" s="13" t="str">
        <f>IF(ISBLANK('1. Index'!$C$13),"-",IF(Tabulka2[[#This Row],[m/ž]]="M",VLOOKUP(Tabulka2[[#This Row],[ročník]],'2. Kategorie'!B:E,3,0),IF(Tabulka2[[#This Row],[m/ž]]="Z",VLOOKUP(Tabulka2[[#This Row],[ročník]],'2. Kategorie'!B:E,4,0),"?")))</f>
        <v>?</v>
      </c>
      <c r="I123" s="9" t="str">
        <f>IF(COUNTIFS(Tabulka2[[#This Row],[klíč]],[klíč])&gt;1,"duplicita!","ok")</f>
        <v>ok</v>
      </c>
    </row>
    <row r="124" spans="2:9">
      <c r="B124" s="66" t="str">
        <f>CONCATENATE(Tabulka2[[#This Row],[kategorie]],"-",Tabulka2[[#This Row],[m/ž]],"-",Tabulka2[[#This Row],[start. č.]])</f>
        <v>?--</v>
      </c>
      <c r="C124" s="17"/>
      <c r="D124" s="18"/>
      <c r="E124" s="17"/>
      <c r="F124" s="18"/>
      <c r="G124" s="17"/>
      <c r="H124" s="13" t="str">
        <f>IF(ISBLANK('1. Index'!$C$13),"-",IF(Tabulka2[[#This Row],[m/ž]]="M",VLOOKUP(Tabulka2[[#This Row],[ročník]],'2. Kategorie'!B:E,3,0),IF(Tabulka2[[#This Row],[m/ž]]="Z",VLOOKUP(Tabulka2[[#This Row],[ročník]],'2. Kategorie'!B:E,4,0),"?")))</f>
        <v>?</v>
      </c>
      <c r="I124" s="9" t="str">
        <f>IF(COUNTIFS(Tabulka2[[#This Row],[klíč]],[klíč])&gt;1,"duplicita!","ok")</f>
        <v>ok</v>
      </c>
    </row>
    <row r="125" spans="2:9">
      <c r="B125" s="66" t="str">
        <f>CONCATENATE(Tabulka2[[#This Row],[kategorie]],"-",Tabulka2[[#This Row],[m/ž]],"-",Tabulka2[[#This Row],[start. č.]])</f>
        <v>?--</v>
      </c>
      <c r="C125" s="17"/>
      <c r="D125" s="18"/>
      <c r="E125" s="17"/>
      <c r="F125" s="18"/>
      <c r="G125" s="17"/>
      <c r="H125" s="13" t="str">
        <f>IF(ISBLANK('1. Index'!$C$13),"-",IF(Tabulka2[[#This Row],[m/ž]]="M",VLOOKUP(Tabulka2[[#This Row],[ročník]],'2. Kategorie'!B:E,3,0),IF(Tabulka2[[#This Row],[m/ž]]="Z",VLOOKUP(Tabulka2[[#This Row],[ročník]],'2. Kategorie'!B:E,4,0),"?")))</f>
        <v>?</v>
      </c>
      <c r="I125" s="9" t="str">
        <f>IF(COUNTIFS(Tabulka2[[#This Row],[klíč]],[klíč])&gt;1,"duplicita!","ok")</f>
        <v>ok</v>
      </c>
    </row>
    <row r="126" spans="2:9">
      <c r="B126" s="66" t="str">
        <f>CONCATENATE(Tabulka2[[#This Row],[kategorie]],"-",Tabulka2[[#This Row],[m/ž]],"-",Tabulka2[[#This Row],[start. č.]])</f>
        <v>?--</v>
      </c>
      <c r="C126" s="17"/>
      <c r="D126" s="18"/>
      <c r="E126" s="17"/>
      <c r="F126" s="18"/>
      <c r="G126" s="17"/>
      <c r="H126" s="13" t="str">
        <f>IF(ISBLANK('1. Index'!$C$13),"-",IF(Tabulka2[[#This Row],[m/ž]]="M",VLOOKUP(Tabulka2[[#This Row],[ročník]],'2. Kategorie'!B:E,3,0),IF(Tabulka2[[#This Row],[m/ž]]="Z",VLOOKUP(Tabulka2[[#This Row],[ročník]],'2. Kategorie'!B:E,4,0),"?")))</f>
        <v>?</v>
      </c>
      <c r="I126" s="9" t="str">
        <f>IF(COUNTIFS(Tabulka2[[#This Row],[klíč]],[klíč])&gt;1,"duplicita!","ok")</f>
        <v>ok</v>
      </c>
    </row>
    <row r="127" spans="2:9">
      <c r="B127" s="66" t="str">
        <f>CONCATENATE(Tabulka2[[#This Row],[kategorie]],"-",Tabulka2[[#This Row],[m/ž]],"-",Tabulka2[[#This Row],[start. č.]])</f>
        <v>?--</v>
      </c>
      <c r="C127" s="17"/>
      <c r="D127" s="18"/>
      <c r="E127" s="17"/>
      <c r="F127" s="18"/>
      <c r="G127" s="17"/>
      <c r="H127" s="13" t="str">
        <f>IF(ISBLANK('1. Index'!$C$13),"-",IF(Tabulka2[[#This Row],[m/ž]]="M",VLOOKUP(Tabulka2[[#This Row],[ročník]],'2. Kategorie'!B:E,3,0),IF(Tabulka2[[#This Row],[m/ž]]="Z",VLOOKUP(Tabulka2[[#This Row],[ročník]],'2. Kategorie'!B:E,4,0),"?")))</f>
        <v>?</v>
      </c>
      <c r="I127" s="9" t="str">
        <f>IF(COUNTIFS(Tabulka2[[#This Row],[klíč]],[klíč])&gt;1,"duplicita!","ok")</f>
        <v>ok</v>
      </c>
    </row>
    <row r="128" spans="2:9">
      <c r="B128" s="66" t="str">
        <f>CONCATENATE(Tabulka2[[#This Row],[kategorie]],"-",Tabulka2[[#This Row],[m/ž]],"-",Tabulka2[[#This Row],[start. č.]])</f>
        <v>?--</v>
      </c>
      <c r="C128" s="17"/>
      <c r="D128" s="18"/>
      <c r="E128" s="17"/>
      <c r="F128" s="18"/>
      <c r="G128" s="17"/>
      <c r="H128" s="13" t="str">
        <f>IF(ISBLANK('1. Index'!$C$13),"-",IF(Tabulka2[[#This Row],[m/ž]]="M",VLOOKUP(Tabulka2[[#This Row],[ročník]],'2. Kategorie'!B:E,3,0),IF(Tabulka2[[#This Row],[m/ž]]="Z",VLOOKUP(Tabulka2[[#This Row],[ročník]],'2. Kategorie'!B:E,4,0),"?")))</f>
        <v>?</v>
      </c>
      <c r="I128" s="9" t="str">
        <f>IF(COUNTIFS(Tabulka2[[#This Row],[klíč]],[klíč])&gt;1,"duplicita!","ok")</f>
        <v>ok</v>
      </c>
    </row>
    <row r="129" spans="2:9">
      <c r="B129" s="66" t="str">
        <f>CONCATENATE(Tabulka2[[#This Row],[kategorie]],"-",Tabulka2[[#This Row],[m/ž]],"-",Tabulka2[[#This Row],[start. č.]])</f>
        <v>?--</v>
      </c>
      <c r="C129" s="17"/>
      <c r="D129" s="18"/>
      <c r="E129" s="17"/>
      <c r="F129" s="18"/>
      <c r="G129" s="17"/>
      <c r="H129" s="13" t="str">
        <f>IF(ISBLANK('1. Index'!$C$13),"-",IF(Tabulka2[[#This Row],[m/ž]]="M",VLOOKUP(Tabulka2[[#This Row],[ročník]],'2. Kategorie'!B:E,3,0),IF(Tabulka2[[#This Row],[m/ž]]="Z",VLOOKUP(Tabulka2[[#This Row],[ročník]],'2. Kategorie'!B:E,4,0),"?")))</f>
        <v>?</v>
      </c>
      <c r="I129" s="9" t="str">
        <f>IF(COUNTIFS(Tabulka2[[#This Row],[klíč]],[klíč])&gt;1,"duplicita!","ok")</f>
        <v>ok</v>
      </c>
    </row>
    <row r="130" spans="2:9">
      <c r="B130" s="66" t="str">
        <f>CONCATENATE(Tabulka2[[#This Row],[kategorie]],"-",Tabulka2[[#This Row],[m/ž]],"-",Tabulka2[[#This Row],[start. č.]])</f>
        <v>?--</v>
      </c>
      <c r="C130" s="17"/>
      <c r="D130" s="18"/>
      <c r="E130" s="17"/>
      <c r="F130" s="18"/>
      <c r="G130" s="17"/>
      <c r="H130" s="13" t="str">
        <f>IF(ISBLANK('1. Index'!$C$13),"-",IF(Tabulka2[[#This Row],[m/ž]]="M",VLOOKUP(Tabulka2[[#This Row],[ročník]],'2. Kategorie'!B:E,3,0),IF(Tabulka2[[#This Row],[m/ž]]="Z",VLOOKUP(Tabulka2[[#This Row],[ročník]],'2. Kategorie'!B:E,4,0),"?")))</f>
        <v>?</v>
      </c>
      <c r="I130" s="9" t="str">
        <f>IF(COUNTIFS(Tabulka2[[#This Row],[klíč]],[klíč])&gt;1,"duplicita!","ok")</f>
        <v>ok</v>
      </c>
    </row>
    <row r="131" spans="2:9">
      <c r="B131" s="66" t="str">
        <f>CONCATENATE(Tabulka2[[#This Row],[kategorie]],"-",Tabulka2[[#This Row],[m/ž]],"-",Tabulka2[[#This Row],[start. č.]])</f>
        <v>?--</v>
      </c>
      <c r="C131" s="17"/>
      <c r="D131" s="18"/>
      <c r="E131" s="17"/>
      <c r="F131" s="18"/>
      <c r="G131" s="17"/>
      <c r="H131" s="13" t="str">
        <f>IF(ISBLANK('1. Index'!$C$13),"-",IF(Tabulka2[[#This Row],[m/ž]]="M",VLOOKUP(Tabulka2[[#This Row],[ročník]],'2. Kategorie'!B:E,3,0),IF(Tabulka2[[#This Row],[m/ž]]="Z",VLOOKUP(Tabulka2[[#This Row],[ročník]],'2. Kategorie'!B:E,4,0),"?")))</f>
        <v>?</v>
      </c>
      <c r="I131" s="9" t="str">
        <f>IF(COUNTIFS(Tabulka2[[#This Row],[klíč]],[klíč])&gt;1,"duplicita!","ok")</f>
        <v>ok</v>
      </c>
    </row>
    <row r="132" spans="2:9">
      <c r="B132" s="66" t="str">
        <f>CONCATENATE(Tabulka2[[#This Row],[kategorie]],"-",Tabulka2[[#This Row],[m/ž]],"-",Tabulka2[[#This Row],[start. č.]])</f>
        <v>?--</v>
      </c>
      <c r="C132" s="17"/>
      <c r="D132" s="18"/>
      <c r="E132" s="17"/>
      <c r="F132" s="18"/>
      <c r="G132" s="17"/>
      <c r="H132" s="13" t="str">
        <f>IF(ISBLANK('1. Index'!$C$13),"-",IF(Tabulka2[[#This Row],[m/ž]]="M",VLOOKUP(Tabulka2[[#This Row],[ročník]],'2. Kategorie'!B:E,3,0),IF(Tabulka2[[#This Row],[m/ž]]="Z",VLOOKUP(Tabulka2[[#This Row],[ročník]],'2. Kategorie'!B:E,4,0),"?")))</f>
        <v>?</v>
      </c>
      <c r="I132" s="9" t="str">
        <f>IF(COUNTIFS(Tabulka2[[#This Row],[klíč]],[klíč])&gt;1,"duplicita!","ok")</f>
        <v>ok</v>
      </c>
    </row>
    <row r="133" spans="2:9">
      <c r="B133" s="66" t="str">
        <f>CONCATENATE(Tabulka2[[#This Row],[kategorie]],"-",Tabulka2[[#This Row],[m/ž]],"-",Tabulka2[[#This Row],[start. č.]])</f>
        <v>?--</v>
      </c>
      <c r="C133" s="17"/>
      <c r="D133" s="18"/>
      <c r="E133" s="17"/>
      <c r="F133" s="18"/>
      <c r="G133" s="17"/>
      <c r="H133" s="13" t="str">
        <f>IF(ISBLANK('1. Index'!$C$13),"-",IF(Tabulka2[[#This Row],[m/ž]]="M",VLOOKUP(Tabulka2[[#This Row],[ročník]],'2. Kategorie'!B:E,3,0),IF(Tabulka2[[#This Row],[m/ž]]="Z",VLOOKUP(Tabulka2[[#This Row],[ročník]],'2. Kategorie'!B:E,4,0),"?")))</f>
        <v>?</v>
      </c>
      <c r="I133" s="9" t="str">
        <f>IF(COUNTIFS(Tabulka2[[#This Row],[klíč]],[klíč])&gt;1,"duplicita!","ok")</f>
        <v>ok</v>
      </c>
    </row>
    <row r="134" spans="2:9">
      <c r="B134" s="66" t="str">
        <f>CONCATENATE(Tabulka2[[#This Row],[kategorie]],"-",Tabulka2[[#This Row],[m/ž]],"-",Tabulka2[[#This Row],[start. č.]])</f>
        <v>?--</v>
      </c>
      <c r="C134" s="17"/>
      <c r="D134" s="18"/>
      <c r="E134" s="17"/>
      <c r="F134" s="18"/>
      <c r="G134" s="17"/>
      <c r="H134" s="13" t="str">
        <f>IF(ISBLANK('1. Index'!$C$13),"-",IF(Tabulka2[[#This Row],[m/ž]]="M",VLOOKUP(Tabulka2[[#This Row],[ročník]],'2. Kategorie'!B:E,3,0),IF(Tabulka2[[#This Row],[m/ž]]="Z",VLOOKUP(Tabulka2[[#This Row],[ročník]],'2. Kategorie'!B:E,4,0),"?")))</f>
        <v>?</v>
      </c>
      <c r="I134" s="9" t="str">
        <f>IF(COUNTIFS(Tabulka2[[#This Row],[klíč]],[klíč])&gt;1,"duplicita!","ok")</f>
        <v>ok</v>
      </c>
    </row>
    <row r="135" spans="2:9">
      <c r="B135" s="66" t="str">
        <f>CONCATENATE(Tabulka2[[#This Row],[kategorie]],"-",Tabulka2[[#This Row],[m/ž]],"-",Tabulka2[[#This Row],[start. č.]])</f>
        <v>?--</v>
      </c>
      <c r="C135" s="17"/>
      <c r="D135" s="18"/>
      <c r="E135" s="17"/>
      <c r="F135" s="18"/>
      <c r="G135" s="17"/>
      <c r="H135" s="13" t="str">
        <f>IF(ISBLANK('1. Index'!$C$13),"-",IF(Tabulka2[[#This Row],[m/ž]]="M",VLOOKUP(Tabulka2[[#This Row],[ročník]],'2. Kategorie'!B:E,3,0),IF(Tabulka2[[#This Row],[m/ž]]="Z",VLOOKUP(Tabulka2[[#This Row],[ročník]],'2. Kategorie'!B:E,4,0),"?")))</f>
        <v>?</v>
      </c>
      <c r="I135" s="9" t="str">
        <f>IF(COUNTIFS(Tabulka2[[#This Row],[klíč]],[klíč])&gt;1,"duplicita!","ok")</f>
        <v>ok</v>
      </c>
    </row>
    <row r="136" spans="2:9">
      <c r="B136" s="66" t="str">
        <f>CONCATENATE(Tabulka2[[#This Row],[kategorie]],"-",Tabulka2[[#This Row],[m/ž]],"-",Tabulka2[[#This Row],[start. č.]])</f>
        <v>?--</v>
      </c>
      <c r="C136" s="17"/>
      <c r="D136" s="18"/>
      <c r="E136" s="17"/>
      <c r="F136" s="18"/>
      <c r="G136" s="17"/>
      <c r="H136" s="13" t="str">
        <f>IF(ISBLANK('1. Index'!$C$13),"-",IF(Tabulka2[[#This Row],[m/ž]]="M",VLOOKUP(Tabulka2[[#This Row],[ročník]],'2. Kategorie'!B:E,3,0),IF(Tabulka2[[#This Row],[m/ž]]="Z",VLOOKUP(Tabulka2[[#This Row],[ročník]],'2. Kategorie'!B:E,4,0),"?")))</f>
        <v>?</v>
      </c>
      <c r="I136" s="9" t="str">
        <f>IF(COUNTIFS(Tabulka2[[#This Row],[klíč]],[klíč])&gt;1,"duplicita!","ok")</f>
        <v>ok</v>
      </c>
    </row>
    <row r="137" spans="2:9">
      <c r="B137" s="66" t="str">
        <f>CONCATENATE(Tabulka2[[#This Row],[kategorie]],"-",Tabulka2[[#This Row],[m/ž]],"-",Tabulka2[[#This Row],[start. č.]])</f>
        <v>?--</v>
      </c>
      <c r="C137" s="17"/>
      <c r="D137" s="18"/>
      <c r="E137" s="17"/>
      <c r="F137" s="18"/>
      <c r="G137" s="17"/>
      <c r="H137" s="13" t="str">
        <f>IF(ISBLANK('1. Index'!$C$13),"-",IF(Tabulka2[[#This Row],[m/ž]]="M",VLOOKUP(Tabulka2[[#This Row],[ročník]],'2. Kategorie'!B:E,3,0),IF(Tabulka2[[#This Row],[m/ž]]="Z",VLOOKUP(Tabulka2[[#This Row],[ročník]],'2. Kategorie'!B:E,4,0),"?")))</f>
        <v>?</v>
      </c>
      <c r="I137" s="9" t="str">
        <f>IF(COUNTIFS(Tabulka2[[#This Row],[klíč]],[klíč])&gt;1,"duplicita!","ok")</f>
        <v>ok</v>
      </c>
    </row>
    <row r="138" spans="2:9">
      <c r="B138" s="66" t="str">
        <f>CONCATENATE(Tabulka2[[#This Row],[kategorie]],"-",Tabulka2[[#This Row],[m/ž]],"-",Tabulka2[[#This Row],[start. č.]])</f>
        <v>?--</v>
      </c>
      <c r="C138" s="17"/>
      <c r="D138" s="18"/>
      <c r="E138" s="17"/>
      <c r="F138" s="18"/>
      <c r="G138" s="17"/>
      <c r="H138" s="13" t="str">
        <f>IF(ISBLANK('1. Index'!$C$13),"-",IF(Tabulka2[[#This Row],[m/ž]]="M",VLOOKUP(Tabulka2[[#This Row],[ročník]],'2. Kategorie'!B:E,3,0),IF(Tabulka2[[#This Row],[m/ž]]="Z",VLOOKUP(Tabulka2[[#This Row],[ročník]],'2. Kategorie'!B:E,4,0),"?")))</f>
        <v>?</v>
      </c>
      <c r="I138" s="9" t="str">
        <f>IF(COUNTIFS(Tabulka2[[#This Row],[klíč]],[klíč])&gt;1,"duplicita!","ok")</f>
        <v>ok</v>
      </c>
    </row>
    <row r="139" spans="2:9">
      <c r="B139" s="66" t="str">
        <f>CONCATENATE(Tabulka2[[#This Row],[kategorie]],"-",Tabulka2[[#This Row],[m/ž]],"-",Tabulka2[[#This Row],[start. č.]])</f>
        <v>?--</v>
      </c>
      <c r="C139" s="17"/>
      <c r="D139" s="18"/>
      <c r="E139" s="17"/>
      <c r="F139" s="18"/>
      <c r="G139" s="17"/>
      <c r="H139" s="13" t="str">
        <f>IF(ISBLANK('1. Index'!$C$13),"-",IF(Tabulka2[[#This Row],[m/ž]]="M",VLOOKUP(Tabulka2[[#This Row],[ročník]],'2. Kategorie'!B:E,3,0),IF(Tabulka2[[#This Row],[m/ž]]="Z",VLOOKUP(Tabulka2[[#This Row],[ročník]],'2. Kategorie'!B:E,4,0),"?")))</f>
        <v>?</v>
      </c>
      <c r="I139" s="9" t="str">
        <f>IF(COUNTIFS(Tabulka2[[#This Row],[klíč]],[klíč])&gt;1,"duplicita!","ok")</f>
        <v>ok</v>
      </c>
    </row>
    <row r="140" spans="2:9">
      <c r="B140" s="66" t="str">
        <f>CONCATENATE(Tabulka2[[#This Row],[kategorie]],"-",Tabulka2[[#This Row],[m/ž]],"-",Tabulka2[[#This Row],[start. č.]])</f>
        <v>?--</v>
      </c>
      <c r="C140" s="17"/>
      <c r="D140" s="18"/>
      <c r="E140" s="17"/>
      <c r="F140" s="18"/>
      <c r="G140" s="17"/>
      <c r="H140" s="13" t="str">
        <f>IF(ISBLANK('1. Index'!$C$13),"-",IF(Tabulka2[[#This Row],[m/ž]]="M",VLOOKUP(Tabulka2[[#This Row],[ročník]],'2. Kategorie'!B:E,3,0),IF(Tabulka2[[#This Row],[m/ž]]="Z",VLOOKUP(Tabulka2[[#This Row],[ročník]],'2. Kategorie'!B:E,4,0),"?")))</f>
        <v>?</v>
      </c>
      <c r="I140" s="9" t="str">
        <f>IF(COUNTIFS(Tabulka2[[#This Row],[klíč]],[klíč])&gt;1,"duplicita!","ok")</f>
        <v>ok</v>
      </c>
    </row>
    <row r="141" spans="2:9">
      <c r="B141" s="66" t="str">
        <f>CONCATENATE(Tabulka2[[#This Row],[kategorie]],"-",Tabulka2[[#This Row],[m/ž]],"-",Tabulka2[[#This Row],[start. č.]])</f>
        <v>?--</v>
      </c>
      <c r="C141" s="17"/>
      <c r="D141" s="18"/>
      <c r="E141" s="17"/>
      <c r="F141" s="18"/>
      <c r="G141" s="17"/>
      <c r="H141" s="13" t="str">
        <f>IF(ISBLANK('1. Index'!$C$13),"-",IF(Tabulka2[[#This Row],[m/ž]]="M",VLOOKUP(Tabulka2[[#This Row],[ročník]],'2. Kategorie'!B:E,3,0),IF(Tabulka2[[#This Row],[m/ž]]="Z",VLOOKUP(Tabulka2[[#This Row],[ročník]],'2. Kategorie'!B:E,4,0),"?")))</f>
        <v>?</v>
      </c>
      <c r="I141" s="9" t="str">
        <f>IF(COUNTIFS(Tabulka2[[#This Row],[klíč]],[klíč])&gt;1,"duplicita!","ok")</f>
        <v>ok</v>
      </c>
    </row>
    <row r="142" spans="2:9">
      <c r="B142" s="66" t="str">
        <f>CONCATENATE(Tabulka2[[#This Row],[kategorie]],"-",Tabulka2[[#This Row],[m/ž]],"-",Tabulka2[[#This Row],[start. č.]])</f>
        <v>?--</v>
      </c>
      <c r="C142" s="17"/>
      <c r="D142" s="18"/>
      <c r="E142" s="17"/>
      <c r="F142" s="18"/>
      <c r="G142" s="17"/>
      <c r="H142" s="13" t="str">
        <f>IF(ISBLANK('1. Index'!$C$13),"-",IF(Tabulka2[[#This Row],[m/ž]]="M",VLOOKUP(Tabulka2[[#This Row],[ročník]],'2. Kategorie'!B:E,3,0),IF(Tabulka2[[#This Row],[m/ž]]="Z",VLOOKUP(Tabulka2[[#This Row],[ročník]],'2. Kategorie'!B:E,4,0),"?")))</f>
        <v>?</v>
      </c>
      <c r="I142" s="9" t="str">
        <f>IF(COUNTIFS(Tabulka2[[#This Row],[klíč]],[klíč])&gt;1,"duplicita!","ok")</f>
        <v>ok</v>
      </c>
    </row>
    <row r="143" spans="2:9">
      <c r="B143" s="66" t="str">
        <f>CONCATENATE(Tabulka2[[#This Row],[kategorie]],"-",Tabulka2[[#This Row],[m/ž]],"-",Tabulka2[[#This Row],[start. č.]])</f>
        <v>?--</v>
      </c>
      <c r="C143" s="17"/>
      <c r="D143" s="18"/>
      <c r="E143" s="17"/>
      <c r="F143" s="18"/>
      <c r="G143" s="17"/>
      <c r="H143" s="13" t="str">
        <f>IF(ISBLANK('1. Index'!$C$13),"-",IF(Tabulka2[[#This Row],[m/ž]]="M",VLOOKUP(Tabulka2[[#This Row],[ročník]],'2. Kategorie'!B:E,3,0),IF(Tabulka2[[#This Row],[m/ž]]="Z",VLOOKUP(Tabulka2[[#This Row],[ročník]],'2. Kategorie'!B:E,4,0),"?")))</f>
        <v>?</v>
      </c>
      <c r="I143" s="9" t="str">
        <f>IF(COUNTIFS(Tabulka2[[#This Row],[klíč]],[klíč])&gt;1,"duplicita!","ok")</f>
        <v>ok</v>
      </c>
    </row>
    <row r="144" spans="2:9">
      <c r="B144" s="66" t="str">
        <f>CONCATENATE(Tabulka2[[#This Row],[kategorie]],"-",Tabulka2[[#This Row],[m/ž]],"-",Tabulka2[[#This Row],[start. č.]])</f>
        <v>?--</v>
      </c>
      <c r="C144" s="17"/>
      <c r="D144" s="18"/>
      <c r="E144" s="17"/>
      <c r="F144" s="18"/>
      <c r="G144" s="17"/>
      <c r="H144" s="13" t="str">
        <f>IF(ISBLANK('1. Index'!$C$13),"-",IF(Tabulka2[[#This Row],[m/ž]]="M",VLOOKUP(Tabulka2[[#This Row],[ročník]],'2. Kategorie'!B:E,3,0),IF(Tabulka2[[#This Row],[m/ž]]="Z",VLOOKUP(Tabulka2[[#This Row],[ročník]],'2. Kategorie'!B:E,4,0),"?")))</f>
        <v>?</v>
      </c>
      <c r="I144" s="9" t="str">
        <f>IF(COUNTIFS(Tabulka2[[#This Row],[klíč]],[klíč])&gt;1,"duplicita!","ok")</f>
        <v>ok</v>
      </c>
    </row>
    <row r="145" spans="2:9">
      <c r="B145" s="66" t="str">
        <f>CONCATENATE(Tabulka2[[#This Row],[kategorie]],"-",Tabulka2[[#This Row],[m/ž]],"-",Tabulka2[[#This Row],[start. č.]])</f>
        <v>?--</v>
      </c>
      <c r="C145" s="17"/>
      <c r="D145" s="18"/>
      <c r="E145" s="17"/>
      <c r="F145" s="18"/>
      <c r="G145" s="17"/>
      <c r="H145" s="13" t="str">
        <f>IF(ISBLANK('1. Index'!$C$13),"-",IF(Tabulka2[[#This Row],[m/ž]]="M",VLOOKUP(Tabulka2[[#This Row],[ročník]],'2. Kategorie'!B:E,3,0),IF(Tabulka2[[#This Row],[m/ž]]="Z",VLOOKUP(Tabulka2[[#This Row],[ročník]],'2. Kategorie'!B:E,4,0),"?")))</f>
        <v>?</v>
      </c>
      <c r="I145" s="9" t="str">
        <f>IF(COUNTIFS(Tabulka2[[#This Row],[klíč]],[klíč])&gt;1,"duplicita!","ok")</f>
        <v>ok</v>
      </c>
    </row>
    <row r="146" spans="2:9">
      <c r="B146" s="66" t="str">
        <f>CONCATENATE(Tabulka2[[#This Row],[kategorie]],"-",Tabulka2[[#This Row],[m/ž]],"-",Tabulka2[[#This Row],[start. č.]])</f>
        <v>?--</v>
      </c>
      <c r="C146" s="17"/>
      <c r="D146" s="18"/>
      <c r="E146" s="17"/>
      <c r="F146" s="18"/>
      <c r="G146" s="17"/>
      <c r="H146" s="13" t="str">
        <f>IF(ISBLANK('1. Index'!$C$13),"-",IF(Tabulka2[[#This Row],[m/ž]]="M",VLOOKUP(Tabulka2[[#This Row],[ročník]],'2. Kategorie'!B:E,3,0),IF(Tabulka2[[#This Row],[m/ž]]="Z",VLOOKUP(Tabulka2[[#This Row],[ročník]],'2. Kategorie'!B:E,4,0),"?")))</f>
        <v>?</v>
      </c>
      <c r="I146" s="9" t="str">
        <f>IF(COUNTIFS(Tabulka2[[#This Row],[klíč]],[klíč])&gt;1,"duplicita!","ok")</f>
        <v>ok</v>
      </c>
    </row>
    <row r="147" spans="2:9">
      <c r="B147" s="66" t="str">
        <f>CONCATENATE(Tabulka2[[#This Row],[kategorie]],"-",Tabulka2[[#This Row],[m/ž]],"-",Tabulka2[[#This Row],[start. č.]])</f>
        <v>?--</v>
      </c>
      <c r="C147" s="17"/>
      <c r="D147" s="18"/>
      <c r="E147" s="17"/>
      <c r="F147" s="18"/>
      <c r="G147" s="17"/>
      <c r="H147" s="13" t="str">
        <f>IF(ISBLANK('1. Index'!$C$13),"-",IF(Tabulka2[[#This Row],[m/ž]]="M",VLOOKUP(Tabulka2[[#This Row],[ročník]],'2. Kategorie'!B:E,3,0),IF(Tabulka2[[#This Row],[m/ž]]="Z",VLOOKUP(Tabulka2[[#This Row],[ročník]],'2. Kategorie'!B:E,4,0),"?")))</f>
        <v>?</v>
      </c>
      <c r="I147" s="9" t="str">
        <f>IF(COUNTIFS(Tabulka2[[#This Row],[klíč]],[klíč])&gt;1,"duplicita!","ok")</f>
        <v>ok</v>
      </c>
    </row>
    <row r="148" spans="2:9">
      <c r="B148" s="66" t="str">
        <f>CONCATENATE(Tabulka2[[#This Row],[kategorie]],"-",Tabulka2[[#This Row],[m/ž]],"-",Tabulka2[[#This Row],[start. č.]])</f>
        <v>?--</v>
      </c>
      <c r="C148" s="17"/>
      <c r="D148" s="18"/>
      <c r="E148" s="17"/>
      <c r="F148" s="18"/>
      <c r="G148" s="17"/>
      <c r="H148" s="13" t="str">
        <f>IF(ISBLANK('1. Index'!$C$13),"-",IF(Tabulka2[[#This Row],[m/ž]]="M",VLOOKUP(Tabulka2[[#This Row],[ročník]],'2. Kategorie'!B:E,3,0),IF(Tabulka2[[#This Row],[m/ž]]="Z",VLOOKUP(Tabulka2[[#This Row],[ročník]],'2. Kategorie'!B:E,4,0),"?")))</f>
        <v>?</v>
      </c>
      <c r="I148" s="9" t="str">
        <f>IF(COUNTIFS(Tabulka2[[#This Row],[klíč]],[klíč])&gt;1,"duplicita!","ok")</f>
        <v>ok</v>
      </c>
    </row>
    <row r="149" spans="2:9">
      <c r="B149" s="66" t="str">
        <f>CONCATENATE(Tabulka2[[#This Row],[kategorie]],"-",Tabulka2[[#This Row],[m/ž]],"-",Tabulka2[[#This Row],[start. č.]])</f>
        <v>?--</v>
      </c>
      <c r="C149" s="17"/>
      <c r="D149" s="18"/>
      <c r="E149" s="17"/>
      <c r="F149" s="18"/>
      <c r="G149" s="17"/>
      <c r="H149" s="13" t="str">
        <f>IF(ISBLANK('1. Index'!$C$13),"-",IF(Tabulka2[[#This Row],[m/ž]]="M",VLOOKUP(Tabulka2[[#This Row],[ročník]],'2. Kategorie'!B:E,3,0),IF(Tabulka2[[#This Row],[m/ž]]="Z",VLOOKUP(Tabulka2[[#This Row],[ročník]],'2. Kategorie'!B:E,4,0),"?")))</f>
        <v>?</v>
      </c>
      <c r="I149" s="9" t="str">
        <f>IF(COUNTIFS(Tabulka2[[#This Row],[klíč]],[klíč])&gt;1,"duplicita!","ok")</f>
        <v>ok</v>
      </c>
    </row>
    <row r="150" spans="2:9">
      <c r="B150" s="66" t="str">
        <f>CONCATENATE(Tabulka2[[#This Row],[kategorie]],"-",Tabulka2[[#This Row],[m/ž]],"-",Tabulka2[[#This Row],[start. č.]])</f>
        <v>?--</v>
      </c>
      <c r="C150" s="17"/>
      <c r="D150" s="18"/>
      <c r="E150" s="17"/>
      <c r="F150" s="18"/>
      <c r="G150" s="17"/>
      <c r="H150" s="13" t="str">
        <f>IF(ISBLANK('1. Index'!$C$13),"-",IF(Tabulka2[[#This Row],[m/ž]]="M",VLOOKUP(Tabulka2[[#This Row],[ročník]],'2. Kategorie'!B:E,3,0),IF(Tabulka2[[#This Row],[m/ž]]="Z",VLOOKUP(Tabulka2[[#This Row],[ročník]],'2. Kategorie'!B:E,4,0),"?")))</f>
        <v>?</v>
      </c>
      <c r="I150" s="9" t="str">
        <f>IF(COUNTIFS(Tabulka2[[#This Row],[klíč]],[klíč])&gt;1,"duplicita!","ok")</f>
        <v>ok</v>
      </c>
    </row>
    <row r="151" spans="2:9">
      <c r="B151" s="66" t="str">
        <f>CONCATENATE(Tabulka2[[#This Row],[kategorie]],"-",Tabulka2[[#This Row],[m/ž]],"-",Tabulka2[[#This Row],[start. č.]])</f>
        <v>?--</v>
      </c>
      <c r="C151" s="17"/>
      <c r="D151" s="18"/>
      <c r="E151" s="17"/>
      <c r="F151" s="18"/>
      <c r="G151" s="17"/>
      <c r="H151" s="13" t="str">
        <f>IF(ISBLANK('1. Index'!$C$13),"-",IF(Tabulka2[[#This Row],[m/ž]]="M",VLOOKUP(Tabulka2[[#This Row],[ročník]],'2. Kategorie'!B:E,3,0),IF(Tabulka2[[#This Row],[m/ž]]="Z",VLOOKUP(Tabulka2[[#This Row],[ročník]],'2. Kategorie'!B:E,4,0),"?")))</f>
        <v>?</v>
      </c>
      <c r="I151" s="9" t="str">
        <f>IF(COUNTIFS(Tabulka2[[#This Row],[klíč]],[klíč])&gt;1,"duplicita!","ok")</f>
        <v>ok</v>
      </c>
    </row>
    <row r="152" spans="2:9">
      <c r="B152" s="66" t="str">
        <f>CONCATENATE(Tabulka2[[#This Row],[kategorie]],"-",Tabulka2[[#This Row],[m/ž]],"-",Tabulka2[[#This Row],[start. č.]])</f>
        <v>?--</v>
      </c>
      <c r="C152" s="17"/>
      <c r="D152" s="18"/>
      <c r="E152" s="17"/>
      <c r="F152" s="18"/>
      <c r="G152" s="17"/>
      <c r="H152" s="13" t="str">
        <f>IF(ISBLANK('1. Index'!$C$13),"-",IF(Tabulka2[[#This Row],[m/ž]]="M",VLOOKUP(Tabulka2[[#This Row],[ročník]],'2. Kategorie'!B:E,3,0),IF(Tabulka2[[#This Row],[m/ž]]="Z",VLOOKUP(Tabulka2[[#This Row],[ročník]],'2. Kategorie'!B:E,4,0),"?")))</f>
        <v>?</v>
      </c>
      <c r="I152" s="9" t="str">
        <f>IF(COUNTIFS(Tabulka2[[#This Row],[klíč]],[klíč])&gt;1,"duplicita!","ok")</f>
        <v>ok</v>
      </c>
    </row>
    <row r="153" spans="2:9">
      <c r="B153" s="66" t="str">
        <f>CONCATENATE(Tabulka2[[#This Row],[kategorie]],"-",Tabulka2[[#This Row],[m/ž]],"-",Tabulka2[[#This Row],[start. č.]])</f>
        <v>?--</v>
      </c>
      <c r="C153" s="17"/>
      <c r="D153" s="18"/>
      <c r="E153" s="17"/>
      <c r="F153" s="18"/>
      <c r="G153" s="17"/>
      <c r="H153" s="13" t="str">
        <f>IF(ISBLANK('1. Index'!$C$13),"-",IF(Tabulka2[[#This Row],[m/ž]]="M",VLOOKUP(Tabulka2[[#This Row],[ročník]],'2. Kategorie'!B:E,3,0),IF(Tabulka2[[#This Row],[m/ž]]="Z",VLOOKUP(Tabulka2[[#This Row],[ročník]],'2. Kategorie'!B:E,4,0),"?")))</f>
        <v>?</v>
      </c>
      <c r="I153" s="9" t="str">
        <f>IF(COUNTIFS(Tabulka2[[#This Row],[klíč]],[klíč])&gt;1,"duplicita!","ok")</f>
        <v>ok</v>
      </c>
    </row>
    <row r="154" spans="2:9">
      <c r="B154" s="66" t="str">
        <f>CONCATENATE(Tabulka2[[#This Row],[kategorie]],"-",Tabulka2[[#This Row],[m/ž]],"-",Tabulka2[[#This Row],[start. č.]])</f>
        <v>?--</v>
      </c>
      <c r="C154" s="17"/>
      <c r="D154" s="18"/>
      <c r="E154" s="17"/>
      <c r="F154" s="18"/>
      <c r="G154" s="17"/>
      <c r="H154" s="13" t="str">
        <f>IF(ISBLANK('1. Index'!$C$13),"-",IF(Tabulka2[[#This Row],[m/ž]]="M",VLOOKUP(Tabulka2[[#This Row],[ročník]],'2. Kategorie'!B:E,3,0),IF(Tabulka2[[#This Row],[m/ž]]="Z",VLOOKUP(Tabulka2[[#This Row],[ročník]],'2. Kategorie'!B:E,4,0),"?")))</f>
        <v>?</v>
      </c>
      <c r="I154" s="9" t="str">
        <f>IF(COUNTIFS(Tabulka2[[#This Row],[klíč]],[klíč])&gt;1,"duplicita!","ok")</f>
        <v>ok</v>
      </c>
    </row>
    <row r="155" spans="2:9">
      <c r="B155" s="66" t="str">
        <f>CONCATENATE(Tabulka2[[#This Row],[kategorie]],"-",Tabulka2[[#This Row],[m/ž]],"-",Tabulka2[[#This Row],[start. č.]])</f>
        <v>?--</v>
      </c>
      <c r="C155" s="17"/>
      <c r="D155" s="18"/>
      <c r="E155" s="17"/>
      <c r="F155" s="18"/>
      <c r="G155" s="17"/>
      <c r="H155" s="13" t="str">
        <f>IF(ISBLANK('1. Index'!$C$13),"-",IF(Tabulka2[[#This Row],[m/ž]]="M",VLOOKUP(Tabulka2[[#This Row],[ročník]],'2. Kategorie'!B:E,3,0),IF(Tabulka2[[#This Row],[m/ž]]="Z",VLOOKUP(Tabulka2[[#This Row],[ročník]],'2. Kategorie'!B:E,4,0),"?")))</f>
        <v>?</v>
      </c>
      <c r="I155" s="9" t="str">
        <f>IF(COUNTIFS(Tabulka2[[#This Row],[klíč]],[klíč])&gt;1,"duplicita!","ok")</f>
        <v>ok</v>
      </c>
    </row>
    <row r="156" spans="2:9">
      <c r="B156" s="66" t="str">
        <f>CONCATENATE(Tabulka2[[#This Row],[kategorie]],"-",Tabulka2[[#This Row],[m/ž]],"-",Tabulka2[[#This Row],[start. č.]])</f>
        <v>?--</v>
      </c>
      <c r="C156" s="17"/>
      <c r="D156" s="18"/>
      <c r="E156" s="17"/>
      <c r="F156" s="18"/>
      <c r="G156" s="17"/>
      <c r="H156" s="13" t="str">
        <f>IF(ISBLANK('1. Index'!$C$13),"-",IF(Tabulka2[[#This Row],[m/ž]]="M",VLOOKUP(Tabulka2[[#This Row],[ročník]],'2. Kategorie'!B:E,3,0),IF(Tabulka2[[#This Row],[m/ž]]="Z",VLOOKUP(Tabulka2[[#This Row],[ročník]],'2. Kategorie'!B:E,4,0),"?")))</f>
        <v>?</v>
      </c>
      <c r="I156" s="9" t="str">
        <f>IF(COUNTIFS(Tabulka2[[#This Row],[klíč]],[klíč])&gt;1,"duplicita!","ok")</f>
        <v>ok</v>
      </c>
    </row>
    <row r="157" spans="2:9">
      <c r="B157" s="66" t="str">
        <f>CONCATENATE(Tabulka2[[#This Row],[kategorie]],"-",Tabulka2[[#This Row],[m/ž]],"-",Tabulka2[[#This Row],[start. č.]])</f>
        <v>?--</v>
      </c>
      <c r="C157" s="17"/>
      <c r="D157" s="18"/>
      <c r="E157" s="17"/>
      <c r="F157" s="18"/>
      <c r="G157" s="17"/>
      <c r="H157" s="13" t="str">
        <f>IF(ISBLANK('1. Index'!$C$13),"-",IF(Tabulka2[[#This Row],[m/ž]]="M",VLOOKUP(Tabulka2[[#This Row],[ročník]],'2. Kategorie'!B:E,3,0),IF(Tabulka2[[#This Row],[m/ž]]="Z",VLOOKUP(Tabulka2[[#This Row],[ročník]],'2. Kategorie'!B:E,4,0),"?")))</f>
        <v>?</v>
      </c>
      <c r="I157" s="9" t="str">
        <f>IF(COUNTIFS(Tabulka2[[#This Row],[klíč]],[klíč])&gt;1,"duplicita!","ok")</f>
        <v>ok</v>
      </c>
    </row>
    <row r="158" spans="2:9">
      <c r="B158" s="66" t="str">
        <f>CONCATENATE(Tabulka2[[#This Row],[kategorie]],"-",Tabulka2[[#This Row],[m/ž]],"-",Tabulka2[[#This Row],[start. č.]])</f>
        <v>?--</v>
      </c>
      <c r="C158" s="17"/>
      <c r="D158" s="18"/>
      <c r="E158" s="17"/>
      <c r="F158" s="18"/>
      <c r="G158" s="17"/>
      <c r="H158" s="13" t="str">
        <f>IF(ISBLANK('1. Index'!$C$13),"-",IF(Tabulka2[[#This Row],[m/ž]]="M",VLOOKUP(Tabulka2[[#This Row],[ročník]],'2. Kategorie'!B:E,3,0),IF(Tabulka2[[#This Row],[m/ž]]="Z",VLOOKUP(Tabulka2[[#This Row],[ročník]],'2. Kategorie'!B:E,4,0),"?")))</f>
        <v>?</v>
      </c>
      <c r="I158" s="9" t="str">
        <f>IF(COUNTIFS(Tabulka2[[#This Row],[klíč]],[klíč])&gt;1,"duplicita!","ok")</f>
        <v>ok</v>
      </c>
    </row>
    <row r="159" spans="2:9">
      <c r="B159" s="66" t="str">
        <f>CONCATENATE(Tabulka2[[#This Row],[kategorie]],"-",Tabulka2[[#This Row],[m/ž]],"-",Tabulka2[[#This Row],[start. č.]])</f>
        <v>?--</v>
      </c>
      <c r="C159" s="17"/>
      <c r="D159" s="18"/>
      <c r="E159" s="17"/>
      <c r="F159" s="18"/>
      <c r="G159" s="17"/>
      <c r="H159" s="13" t="str">
        <f>IF(ISBLANK('1. Index'!$C$13),"-",IF(Tabulka2[[#This Row],[m/ž]]="M",VLOOKUP(Tabulka2[[#This Row],[ročník]],'2. Kategorie'!B:E,3,0),IF(Tabulka2[[#This Row],[m/ž]]="Z",VLOOKUP(Tabulka2[[#This Row],[ročník]],'2. Kategorie'!B:E,4,0),"?")))</f>
        <v>?</v>
      </c>
      <c r="I159" s="9" t="str">
        <f>IF(COUNTIFS(Tabulka2[[#This Row],[klíč]],[klíč])&gt;1,"duplicita!","ok")</f>
        <v>ok</v>
      </c>
    </row>
    <row r="160" spans="2:9">
      <c r="B160" s="66" t="str">
        <f>CONCATENATE(Tabulka2[[#This Row],[kategorie]],"-",Tabulka2[[#This Row],[m/ž]],"-",Tabulka2[[#This Row],[start. č.]])</f>
        <v>?--</v>
      </c>
      <c r="C160" s="17"/>
      <c r="D160" s="18"/>
      <c r="E160" s="17"/>
      <c r="F160" s="18"/>
      <c r="G160" s="17"/>
      <c r="H160" s="13" t="str">
        <f>IF(ISBLANK('1. Index'!$C$13),"-",IF(Tabulka2[[#This Row],[m/ž]]="M",VLOOKUP(Tabulka2[[#This Row],[ročník]],'2. Kategorie'!B:E,3,0),IF(Tabulka2[[#This Row],[m/ž]]="Z",VLOOKUP(Tabulka2[[#This Row],[ročník]],'2. Kategorie'!B:E,4,0),"?")))</f>
        <v>?</v>
      </c>
      <c r="I160" s="9" t="str">
        <f>IF(COUNTIFS(Tabulka2[[#This Row],[klíč]],[klíč])&gt;1,"duplicita!","ok")</f>
        <v>ok</v>
      </c>
    </row>
    <row r="161" spans="2:9">
      <c r="B161" s="66" t="str">
        <f>CONCATENATE(Tabulka2[[#This Row],[kategorie]],"-",Tabulka2[[#This Row],[m/ž]],"-",Tabulka2[[#This Row],[start. č.]])</f>
        <v>?--</v>
      </c>
      <c r="C161" s="17"/>
      <c r="D161" s="18"/>
      <c r="E161" s="17"/>
      <c r="F161" s="18"/>
      <c r="G161" s="17"/>
      <c r="H161" s="13" t="str">
        <f>IF(ISBLANK('1. Index'!$C$13),"-",IF(Tabulka2[[#This Row],[m/ž]]="M",VLOOKUP(Tabulka2[[#This Row],[ročník]],'2. Kategorie'!B:E,3,0),IF(Tabulka2[[#This Row],[m/ž]]="Z",VLOOKUP(Tabulka2[[#This Row],[ročník]],'2. Kategorie'!B:E,4,0),"?")))</f>
        <v>?</v>
      </c>
      <c r="I161" s="9" t="str">
        <f>IF(COUNTIFS(Tabulka2[[#This Row],[klíč]],[klíč])&gt;1,"duplicita!","ok")</f>
        <v>ok</v>
      </c>
    </row>
    <row r="162" spans="2:9">
      <c r="B162" s="66" t="str">
        <f>CONCATENATE(Tabulka2[[#This Row],[kategorie]],"-",Tabulka2[[#This Row],[m/ž]],"-",Tabulka2[[#This Row],[start. č.]])</f>
        <v>?--</v>
      </c>
      <c r="C162" s="17"/>
      <c r="D162" s="18"/>
      <c r="E162" s="17"/>
      <c r="F162" s="18"/>
      <c r="G162" s="17"/>
      <c r="H162" s="13" t="str">
        <f>IF(ISBLANK('1. Index'!$C$13),"-",IF(Tabulka2[[#This Row],[m/ž]]="M",VLOOKUP(Tabulka2[[#This Row],[ročník]],'2. Kategorie'!B:E,3,0),IF(Tabulka2[[#This Row],[m/ž]]="Z",VLOOKUP(Tabulka2[[#This Row],[ročník]],'2. Kategorie'!B:E,4,0),"?")))</f>
        <v>?</v>
      </c>
      <c r="I162" s="9" t="str">
        <f>IF(COUNTIFS(Tabulka2[[#This Row],[klíč]],[klíč])&gt;1,"duplicita!","ok")</f>
        <v>ok</v>
      </c>
    </row>
    <row r="163" spans="2:9">
      <c r="B163" s="66" t="str">
        <f>CONCATENATE(Tabulka2[[#This Row],[kategorie]],"-",Tabulka2[[#This Row],[m/ž]],"-",Tabulka2[[#This Row],[start. č.]])</f>
        <v>?--</v>
      </c>
      <c r="C163" s="17"/>
      <c r="D163" s="18"/>
      <c r="E163" s="17"/>
      <c r="F163" s="18"/>
      <c r="G163" s="17"/>
      <c r="H163" s="13" t="str">
        <f>IF(ISBLANK('1. Index'!$C$13),"-",IF(Tabulka2[[#This Row],[m/ž]]="M",VLOOKUP(Tabulka2[[#This Row],[ročník]],'2. Kategorie'!B:E,3,0),IF(Tabulka2[[#This Row],[m/ž]]="Z",VLOOKUP(Tabulka2[[#This Row],[ročník]],'2. Kategorie'!B:E,4,0),"?")))</f>
        <v>?</v>
      </c>
      <c r="I163" s="9" t="str">
        <f>IF(COUNTIFS(Tabulka2[[#This Row],[klíč]],[klíč])&gt;1,"duplicita!","ok")</f>
        <v>ok</v>
      </c>
    </row>
    <row r="164" spans="2:9">
      <c r="B164" s="66" t="str">
        <f>CONCATENATE(Tabulka2[[#This Row],[kategorie]],"-",Tabulka2[[#This Row],[m/ž]],"-",Tabulka2[[#This Row],[start. č.]])</f>
        <v>?--</v>
      </c>
      <c r="C164" s="17"/>
      <c r="D164" s="18"/>
      <c r="E164" s="17"/>
      <c r="F164" s="18"/>
      <c r="G164" s="17"/>
      <c r="H164" s="13" t="str">
        <f>IF(ISBLANK('1. Index'!$C$13),"-",IF(Tabulka2[[#This Row],[m/ž]]="M",VLOOKUP(Tabulka2[[#This Row],[ročník]],'2. Kategorie'!B:E,3,0),IF(Tabulka2[[#This Row],[m/ž]]="Z",VLOOKUP(Tabulka2[[#This Row],[ročník]],'2. Kategorie'!B:E,4,0),"?")))</f>
        <v>?</v>
      </c>
      <c r="I164" s="9" t="str">
        <f>IF(COUNTIFS(Tabulka2[[#This Row],[klíč]],[klíč])&gt;1,"duplicita!","ok")</f>
        <v>ok</v>
      </c>
    </row>
    <row r="165" spans="2:9">
      <c r="B165" s="66" t="str">
        <f>CONCATENATE(Tabulka2[[#This Row],[kategorie]],"-",Tabulka2[[#This Row],[m/ž]],"-",Tabulka2[[#This Row],[start. č.]])</f>
        <v>?--</v>
      </c>
      <c r="C165" s="17"/>
      <c r="D165" s="18"/>
      <c r="E165" s="17"/>
      <c r="F165" s="18"/>
      <c r="G165" s="17"/>
      <c r="H165" s="13" t="str">
        <f>IF(ISBLANK('1. Index'!$C$13),"-",IF(Tabulka2[[#This Row],[m/ž]]="M",VLOOKUP(Tabulka2[[#This Row],[ročník]],'2. Kategorie'!B:E,3,0),IF(Tabulka2[[#This Row],[m/ž]]="Z",VLOOKUP(Tabulka2[[#This Row],[ročník]],'2. Kategorie'!B:E,4,0),"?")))</f>
        <v>?</v>
      </c>
      <c r="I165" s="9" t="str">
        <f>IF(COUNTIFS(Tabulka2[[#This Row],[klíč]],[klíč])&gt;1,"duplicita!","ok")</f>
        <v>ok</v>
      </c>
    </row>
    <row r="166" spans="2:9">
      <c r="B166" s="66" t="str">
        <f>CONCATENATE(Tabulka2[[#This Row],[kategorie]],"-",Tabulka2[[#This Row],[m/ž]],"-",Tabulka2[[#This Row],[start. č.]])</f>
        <v>?--</v>
      </c>
      <c r="C166" s="17"/>
      <c r="D166" s="18"/>
      <c r="E166" s="17"/>
      <c r="F166" s="18"/>
      <c r="G166" s="17"/>
      <c r="H166" s="13" t="str">
        <f>IF(ISBLANK('1. Index'!$C$13),"-",IF(Tabulka2[[#This Row],[m/ž]]="M",VLOOKUP(Tabulka2[[#This Row],[ročník]],'2. Kategorie'!B:E,3,0),IF(Tabulka2[[#This Row],[m/ž]]="Z",VLOOKUP(Tabulka2[[#This Row],[ročník]],'2. Kategorie'!B:E,4,0),"?")))</f>
        <v>?</v>
      </c>
      <c r="I166" s="9" t="str">
        <f>IF(COUNTIFS(Tabulka2[[#This Row],[klíč]],[klíč])&gt;1,"duplicita!","ok")</f>
        <v>ok</v>
      </c>
    </row>
    <row r="167" spans="2:9">
      <c r="B167" s="66" t="str">
        <f>CONCATENATE(Tabulka2[[#This Row],[kategorie]],"-",Tabulka2[[#This Row],[m/ž]],"-",Tabulka2[[#This Row],[start. č.]])</f>
        <v>?--</v>
      </c>
      <c r="C167" s="17"/>
      <c r="D167" s="18"/>
      <c r="E167" s="17"/>
      <c r="F167" s="18"/>
      <c r="G167" s="17"/>
      <c r="H167" s="13" t="str">
        <f>IF(ISBLANK('1. Index'!$C$13),"-",IF(Tabulka2[[#This Row],[m/ž]]="M",VLOOKUP(Tabulka2[[#This Row],[ročník]],'2. Kategorie'!B:E,3,0),IF(Tabulka2[[#This Row],[m/ž]]="Z",VLOOKUP(Tabulka2[[#This Row],[ročník]],'2. Kategorie'!B:E,4,0),"?")))</f>
        <v>?</v>
      </c>
      <c r="I167" s="9" t="str">
        <f>IF(COUNTIFS(Tabulka2[[#This Row],[klíč]],[klíč])&gt;1,"duplicita!","ok")</f>
        <v>ok</v>
      </c>
    </row>
    <row r="168" spans="2:9">
      <c r="B168" s="66" t="str">
        <f>CONCATENATE(Tabulka2[[#This Row],[kategorie]],"-",Tabulka2[[#This Row],[m/ž]],"-",Tabulka2[[#This Row],[start. č.]])</f>
        <v>?--</v>
      </c>
      <c r="C168" s="17"/>
      <c r="D168" s="18"/>
      <c r="E168" s="17"/>
      <c r="F168" s="18"/>
      <c r="G168" s="17"/>
      <c r="H168" s="13" t="str">
        <f>IF(ISBLANK('1. Index'!$C$13),"-",IF(Tabulka2[[#This Row],[m/ž]]="M",VLOOKUP(Tabulka2[[#This Row],[ročník]],'2. Kategorie'!B:E,3,0),IF(Tabulka2[[#This Row],[m/ž]]="Z",VLOOKUP(Tabulka2[[#This Row],[ročník]],'2. Kategorie'!B:E,4,0),"?")))</f>
        <v>?</v>
      </c>
      <c r="I168" s="9" t="str">
        <f>IF(COUNTIFS(Tabulka2[[#This Row],[klíč]],[klíč])&gt;1,"duplicita!","ok")</f>
        <v>ok</v>
      </c>
    </row>
    <row r="169" spans="2:9">
      <c r="B169" s="66" t="str">
        <f>CONCATENATE(Tabulka2[[#This Row],[kategorie]],"-",Tabulka2[[#This Row],[m/ž]],"-",Tabulka2[[#This Row],[start. č.]])</f>
        <v>?--</v>
      </c>
      <c r="C169" s="17"/>
      <c r="D169" s="18"/>
      <c r="E169" s="17"/>
      <c r="F169" s="18"/>
      <c r="G169" s="17"/>
      <c r="H169" s="13" t="str">
        <f>IF(ISBLANK('1. Index'!$C$13),"-",IF(Tabulka2[[#This Row],[m/ž]]="M",VLOOKUP(Tabulka2[[#This Row],[ročník]],'2. Kategorie'!B:E,3,0),IF(Tabulka2[[#This Row],[m/ž]]="Z",VLOOKUP(Tabulka2[[#This Row],[ročník]],'2. Kategorie'!B:E,4,0),"?")))</f>
        <v>?</v>
      </c>
      <c r="I169" s="9" t="str">
        <f>IF(COUNTIFS(Tabulka2[[#This Row],[klíč]],[klíč])&gt;1,"duplicita!","ok")</f>
        <v>ok</v>
      </c>
    </row>
    <row r="170" spans="2:9">
      <c r="B170" s="66" t="str">
        <f>CONCATENATE(Tabulka2[[#This Row],[kategorie]],"-",Tabulka2[[#This Row],[m/ž]],"-",Tabulka2[[#This Row],[start. č.]])</f>
        <v>?--</v>
      </c>
      <c r="C170" s="17"/>
      <c r="D170" s="18"/>
      <c r="E170" s="17"/>
      <c r="F170" s="18"/>
      <c r="G170" s="17"/>
      <c r="H170" s="13" t="str">
        <f>IF(ISBLANK('1. Index'!$C$13),"-",IF(Tabulka2[[#This Row],[m/ž]]="M",VLOOKUP(Tabulka2[[#This Row],[ročník]],'2. Kategorie'!B:E,3,0),IF(Tabulka2[[#This Row],[m/ž]]="Z",VLOOKUP(Tabulka2[[#This Row],[ročník]],'2. Kategorie'!B:E,4,0),"?")))</f>
        <v>?</v>
      </c>
      <c r="I170" s="9" t="str">
        <f>IF(COUNTIFS(Tabulka2[[#This Row],[klíč]],[klíč])&gt;1,"duplicita!","ok")</f>
        <v>ok</v>
      </c>
    </row>
    <row r="171" spans="2:9">
      <c r="B171" s="66" t="str">
        <f>CONCATENATE(Tabulka2[[#This Row],[kategorie]],"-",Tabulka2[[#This Row],[m/ž]],"-",Tabulka2[[#This Row],[start. č.]])</f>
        <v>?--</v>
      </c>
      <c r="C171" s="17"/>
      <c r="D171" s="18"/>
      <c r="E171" s="17"/>
      <c r="F171" s="18"/>
      <c r="G171" s="17"/>
      <c r="H171" s="13" t="str">
        <f>IF(ISBLANK('1. Index'!$C$13),"-",IF(Tabulka2[[#This Row],[m/ž]]="M",VLOOKUP(Tabulka2[[#This Row],[ročník]],'2. Kategorie'!B:E,3,0),IF(Tabulka2[[#This Row],[m/ž]]="Z",VLOOKUP(Tabulka2[[#This Row],[ročník]],'2. Kategorie'!B:E,4,0),"?")))</f>
        <v>?</v>
      </c>
      <c r="I171" s="9" t="str">
        <f>IF(COUNTIFS(Tabulka2[[#This Row],[klíč]],[klíč])&gt;1,"duplicita!","ok")</f>
        <v>ok</v>
      </c>
    </row>
    <row r="172" spans="2:9">
      <c r="B172" s="66" t="str">
        <f>CONCATENATE(Tabulka2[[#This Row],[kategorie]],"-",Tabulka2[[#This Row],[m/ž]],"-",Tabulka2[[#This Row],[start. č.]])</f>
        <v>?--</v>
      </c>
      <c r="C172" s="17"/>
      <c r="D172" s="18"/>
      <c r="E172" s="17"/>
      <c r="F172" s="18"/>
      <c r="G172" s="17"/>
      <c r="H172" s="13" t="str">
        <f>IF(ISBLANK('1. Index'!$C$13),"-",IF(Tabulka2[[#This Row],[m/ž]]="M",VLOOKUP(Tabulka2[[#This Row],[ročník]],'2. Kategorie'!B:E,3,0),IF(Tabulka2[[#This Row],[m/ž]]="Z",VLOOKUP(Tabulka2[[#This Row],[ročník]],'2. Kategorie'!B:E,4,0),"?")))</f>
        <v>?</v>
      </c>
      <c r="I172" s="9" t="str">
        <f>IF(COUNTIFS(Tabulka2[[#This Row],[klíč]],[klíč])&gt;1,"duplicita!","ok")</f>
        <v>ok</v>
      </c>
    </row>
    <row r="173" spans="2:9">
      <c r="B173" s="66" t="str">
        <f>CONCATENATE(Tabulka2[[#This Row],[kategorie]],"-",Tabulka2[[#This Row],[m/ž]],"-",Tabulka2[[#This Row],[start. č.]])</f>
        <v>?--</v>
      </c>
      <c r="C173" s="17"/>
      <c r="D173" s="18"/>
      <c r="E173" s="17"/>
      <c r="F173" s="18"/>
      <c r="G173" s="17"/>
      <c r="H173" s="13" t="str">
        <f>IF(ISBLANK('1. Index'!$C$13),"-",IF(Tabulka2[[#This Row],[m/ž]]="M",VLOOKUP(Tabulka2[[#This Row],[ročník]],'2. Kategorie'!B:E,3,0),IF(Tabulka2[[#This Row],[m/ž]]="Z",VLOOKUP(Tabulka2[[#This Row],[ročník]],'2. Kategorie'!B:E,4,0),"?")))</f>
        <v>?</v>
      </c>
      <c r="I173" s="9" t="str">
        <f>IF(COUNTIFS(Tabulka2[[#This Row],[klíč]],[klíč])&gt;1,"duplicita!","ok")</f>
        <v>ok</v>
      </c>
    </row>
    <row r="174" spans="2:9">
      <c r="B174" s="66" t="str">
        <f>CONCATENATE(Tabulka2[[#This Row],[kategorie]],"-",Tabulka2[[#This Row],[m/ž]],"-",Tabulka2[[#This Row],[start. č.]])</f>
        <v>?--</v>
      </c>
      <c r="C174" s="17"/>
      <c r="D174" s="18"/>
      <c r="E174" s="17"/>
      <c r="F174" s="18"/>
      <c r="G174" s="17"/>
      <c r="H174" s="13" t="str">
        <f>IF(ISBLANK('1. Index'!$C$13),"-",IF(Tabulka2[[#This Row],[m/ž]]="M",VLOOKUP(Tabulka2[[#This Row],[ročník]],'2. Kategorie'!B:E,3,0),IF(Tabulka2[[#This Row],[m/ž]]="Z",VLOOKUP(Tabulka2[[#This Row],[ročník]],'2. Kategorie'!B:E,4,0),"?")))</f>
        <v>?</v>
      </c>
      <c r="I174" s="9" t="str">
        <f>IF(COUNTIFS(Tabulka2[[#This Row],[klíč]],[klíč])&gt;1,"duplicita!","ok")</f>
        <v>ok</v>
      </c>
    </row>
    <row r="175" spans="2:9">
      <c r="B175" s="66" t="str">
        <f>CONCATENATE(Tabulka2[[#This Row],[kategorie]],"-",Tabulka2[[#This Row],[m/ž]],"-",Tabulka2[[#This Row],[start. č.]])</f>
        <v>?--</v>
      </c>
      <c r="C175" s="17"/>
      <c r="D175" s="18"/>
      <c r="E175" s="17"/>
      <c r="F175" s="18"/>
      <c r="G175" s="17"/>
      <c r="H175" s="13" t="str">
        <f>IF(ISBLANK('1. Index'!$C$13),"-",IF(Tabulka2[[#This Row],[m/ž]]="M",VLOOKUP(Tabulka2[[#This Row],[ročník]],'2. Kategorie'!B:E,3,0),IF(Tabulka2[[#This Row],[m/ž]]="Z",VLOOKUP(Tabulka2[[#This Row],[ročník]],'2. Kategorie'!B:E,4,0),"?")))</f>
        <v>?</v>
      </c>
      <c r="I175" s="9" t="str">
        <f>IF(COUNTIFS(Tabulka2[[#This Row],[klíč]],[klíč])&gt;1,"duplicita!","ok")</f>
        <v>ok</v>
      </c>
    </row>
    <row r="176" spans="2:9">
      <c r="B176" s="66" t="str">
        <f>CONCATENATE(Tabulka2[[#This Row],[kategorie]],"-",Tabulka2[[#This Row],[m/ž]],"-",Tabulka2[[#This Row],[start. č.]])</f>
        <v>?--</v>
      </c>
      <c r="C176" s="17"/>
      <c r="D176" s="18"/>
      <c r="E176" s="17"/>
      <c r="F176" s="18"/>
      <c r="G176" s="17"/>
      <c r="H176" s="13" t="str">
        <f>IF(ISBLANK('1. Index'!$C$13),"-",IF(Tabulka2[[#This Row],[m/ž]]="M",VLOOKUP(Tabulka2[[#This Row],[ročník]],'2. Kategorie'!B:E,3,0),IF(Tabulka2[[#This Row],[m/ž]]="Z",VLOOKUP(Tabulka2[[#This Row],[ročník]],'2. Kategorie'!B:E,4,0),"?")))</f>
        <v>?</v>
      </c>
      <c r="I176" s="9" t="str">
        <f>IF(COUNTIFS(Tabulka2[[#This Row],[klíč]],[klíč])&gt;1,"duplicita!","ok")</f>
        <v>ok</v>
      </c>
    </row>
    <row r="177" spans="2:9">
      <c r="B177" s="66" t="str">
        <f>CONCATENATE(Tabulka2[[#This Row],[kategorie]],"-",Tabulka2[[#This Row],[m/ž]],"-",Tabulka2[[#This Row],[start. č.]])</f>
        <v>?--</v>
      </c>
      <c r="C177" s="17"/>
      <c r="D177" s="18"/>
      <c r="E177" s="17"/>
      <c r="F177" s="18"/>
      <c r="G177" s="17"/>
      <c r="H177" s="13" t="str">
        <f>IF(ISBLANK('1. Index'!$C$13),"-",IF(Tabulka2[[#This Row],[m/ž]]="M",VLOOKUP(Tabulka2[[#This Row],[ročník]],'2. Kategorie'!B:E,3,0),IF(Tabulka2[[#This Row],[m/ž]]="Z",VLOOKUP(Tabulka2[[#This Row],[ročník]],'2. Kategorie'!B:E,4,0),"?")))</f>
        <v>?</v>
      </c>
      <c r="I177" s="9" t="str">
        <f>IF(COUNTIFS(Tabulka2[[#This Row],[klíč]],[klíč])&gt;1,"duplicita!","ok")</f>
        <v>ok</v>
      </c>
    </row>
    <row r="178" spans="2:9">
      <c r="B178" s="66" t="str">
        <f>CONCATENATE(Tabulka2[[#This Row],[kategorie]],"-",Tabulka2[[#This Row],[m/ž]],"-",Tabulka2[[#This Row],[start. č.]])</f>
        <v>?--</v>
      </c>
      <c r="C178" s="17"/>
      <c r="D178" s="18"/>
      <c r="E178" s="17"/>
      <c r="F178" s="18"/>
      <c r="G178" s="17"/>
      <c r="H178" s="13" t="str">
        <f>IF(ISBLANK('1. Index'!$C$13),"-",IF(Tabulka2[[#This Row],[m/ž]]="M",VLOOKUP(Tabulka2[[#This Row],[ročník]],'2. Kategorie'!B:E,3,0),IF(Tabulka2[[#This Row],[m/ž]]="Z",VLOOKUP(Tabulka2[[#This Row],[ročník]],'2. Kategorie'!B:E,4,0),"?")))</f>
        <v>?</v>
      </c>
      <c r="I178" s="9" t="str">
        <f>IF(COUNTIFS(Tabulka2[[#This Row],[klíč]],[klíč])&gt;1,"duplicita!","ok")</f>
        <v>ok</v>
      </c>
    </row>
    <row r="179" spans="2:9">
      <c r="B179" s="66" t="str">
        <f>CONCATENATE(Tabulka2[[#This Row],[kategorie]],"-",Tabulka2[[#This Row],[m/ž]],"-",Tabulka2[[#This Row],[start. č.]])</f>
        <v>?--</v>
      </c>
      <c r="C179" s="17"/>
      <c r="D179" s="18"/>
      <c r="E179" s="17"/>
      <c r="F179" s="18"/>
      <c r="G179" s="17"/>
      <c r="H179" s="13" t="str">
        <f>IF(ISBLANK('1. Index'!$C$13),"-",IF(Tabulka2[[#This Row],[m/ž]]="M",VLOOKUP(Tabulka2[[#This Row],[ročník]],'2. Kategorie'!B:E,3,0),IF(Tabulka2[[#This Row],[m/ž]]="Z",VLOOKUP(Tabulka2[[#This Row],[ročník]],'2. Kategorie'!B:E,4,0),"?")))</f>
        <v>?</v>
      </c>
      <c r="I179" s="9" t="str">
        <f>IF(COUNTIFS(Tabulka2[[#This Row],[klíč]],[klíč])&gt;1,"duplicita!","ok")</f>
        <v>ok</v>
      </c>
    </row>
    <row r="180" spans="2:9">
      <c r="B180" s="66" t="str">
        <f>CONCATENATE(Tabulka2[[#This Row],[kategorie]],"-",Tabulka2[[#This Row],[m/ž]],"-",Tabulka2[[#This Row],[start. č.]])</f>
        <v>?--</v>
      </c>
      <c r="C180" s="17"/>
      <c r="D180" s="18"/>
      <c r="E180" s="17"/>
      <c r="F180" s="18"/>
      <c r="G180" s="17"/>
      <c r="H180" s="13" t="str">
        <f>IF(ISBLANK('1. Index'!$C$13),"-",IF(Tabulka2[[#This Row],[m/ž]]="M",VLOOKUP(Tabulka2[[#This Row],[ročník]],'2. Kategorie'!B:E,3,0),IF(Tabulka2[[#This Row],[m/ž]]="Z",VLOOKUP(Tabulka2[[#This Row],[ročník]],'2. Kategorie'!B:E,4,0),"?")))</f>
        <v>?</v>
      </c>
      <c r="I180" s="9" t="str">
        <f>IF(COUNTIFS(Tabulka2[[#This Row],[klíč]],[klíč])&gt;1,"duplicita!","ok")</f>
        <v>ok</v>
      </c>
    </row>
    <row r="181" spans="2:9">
      <c r="B181" s="66" t="str">
        <f>CONCATENATE(Tabulka2[[#This Row],[kategorie]],"-",Tabulka2[[#This Row],[m/ž]],"-",Tabulka2[[#This Row],[start. č.]])</f>
        <v>?--</v>
      </c>
      <c r="C181" s="17"/>
      <c r="D181" s="18"/>
      <c r="E181" s="17"/>
      <c r="F181" s="18"/>
      <c r="G181" s="17"/>
      <c r="H181" s="13" t="str">
        <f>IF(ISBLANK('1. Index'!$C$13),"-",IF(Tabulka2[[#This Row],[m/ž]]="M",VLOOKUP(Tabulka2[[#This Row],[ročník]],'2. Kategorie'!B:E,3,0),IF(Tabulka2[[#This Row],[m/ž]]="Z",VLOOKUP(Tabulka2[[#This Row],[ročník]],'2. Kategorie'!B:E,4,0),"?")))</f>
        <v>?</v>
      </c>
      <c r="I181" s="9" t="str">
        <f>IF(COUNTIFS(Tabulka2[[#This Row],[klíč]],[klíč])&gt;1,"duplicita!","ok")</f>
        <v>ok</v>
      </c>
    </row>
    <row r="182" spans="2:9">
      <c r="B182" s="66" t="str">
        <f>CONCATENATE(Tabulka2[[#This Row],[kategorie]],"-",Tabulka2[[#This Row],[m/ž]],"-",Tabulka2[[#This Row],[start. č.]])</f>
        <v>?--</v>
      </c>
      <c r="C182" s="17"/>
      <c r="D182" s="18"/>
      <c r="E182" s="17"/>
      <c r="F182" s="18"/>
      <c r="G182" s="17"/>
      <c r="H182" s="13" t="str">
        <f>IF(ISBLANK('1. Index'!$C$13),"-",IF(Tabulka2[[#This Row],[m/ž]]="M",VLOOKUP(Tabulka2[[#This Row],[ročník]],'2. Kategorie'!B:E,3,0),IF(Tabulka2[[#This Row],[m/ž]]="Z",VLOOKUP(Tabulka2[[#This Row],[ročník]],'2. Kategorie'!B:E,4,0),"?")))</f>
        <v>?</v>
      </c>
      <c r="I182" s="9" t="str">
        <f>IF(COUNTIFS(Tabulka2[[#This Row],[klíč]],[klíč])&gt;1,"duplicita!","ok")</f>
        <v>ok</v>
      </c>
    </row>
    <row r="183" spans="2:9">
      <c r="B183" s="66" t="str">
        <f>CONCATENATE(Tabulka2[[#This Row],[kategorie]],"-",Tabulka2[[#This Row],[m/ž]],"-",Tabulka2[[#This Row],[start. č.]])</f>
        <v>?--</v>
      </c>
      <c r="C183" s="17"/>
      <c r="D183" s="18"/>
      <c r="E183" s="17"/>
      <c r="F183" s="18"/>
      <c r="G183" s="17"/>
      <c r="H183" s="13" t="str">
        <f>IF(ISBLANK('1. Index'!$C$13),"-",IF(Tabulka2[[#This Row],[m/ž]]="M",VLOOKUP(Tabulka2[[#This Row],[ročník]],'2. Kategorie'!B:E,3,0),IF(Tabulka2[[#This Row],[m/ž]]="Z",VLOOKUP(Tabulka2[[#This Row],[ročník]],'2. Kategorie'!B:E,4,0),"?")))</f>
        <v>?</v>
      </c>
      <c r="I183" s="9" t="str">
        <f>IF(COUNTIFS(Tabulka2[[#This Row],[klíč]],[klíč])&gt;1,"duplicita!","ok")</f>
        <v>ok</v>
      </c>
    </row>
    <row r="184" spans="2:9">
      <c r="B184" s="66" t="str">
        <f>CONCATENATE(Tabulka2[[#This Row],[kategorie]],"-",Tabulka2[[#This Row],[m/ž]],"-",Tabulka2[[#This Row],[start. č.]])</f>
        <v>?--</v>
      </c>
      <c r="C184" s="17"/>
      <c r="D184" s="18"/>
      <c r="E184" s="17"/>
      <c r="F184" s="18"/>
      <c r="G184" s="17"/>
      <c r="H184" s="13" t="str">
        <f>IF(ISBLANK('1. Index'!$C$13),"-",IF(Tabulka2[[#This Row],[m/ž]]="M",VLOOKUP(Tabulka2[[#This Row],[ročník]],'2. Kategorie'!B:E,3,0),IF(Tabulka2[[#This Row],[m/ž]]="Z",VLOOKUP(Tabulka2[[#This Row],[ročník]],'2. Kategorie'!B:E,4,0),"?")))</f>
        <v>?</v>
      </c>
      <c r="I184" s="9" t="str">
        <f>IF(COUNTIFS(Tabulka2[[#This Row],[klíč]],[klíč])&gt;1,"duplicita!","ok")</f>
        <v>ok</v>
      </c>
    </row>
    <row r="185" spans="2:9">
      <c r="B185" s="66" t="str">
        <f>CONCATENATE(Tabulka2[[#This Row],[kategorie]],"-",Tabulka2[[#This Row],[m/ž]],"-",Tabulka2[[#This Row],[start. č.]])</f>
        <v>?--</v>
      </c>
      <c r="C185" s="17"/>
      <c r="D185" s="18"/>
      <c r="E185" s="17"/>
      <c r="F185" s="18"/>
      <c r="G185" s="17"/>
      <c r="H185" s="13" t="str">
        <f>IF(ISBLANK('1. Index'!$C$13),"-",IF(Tabulka2[[#This Row],[m/ž]]="M",VLOOKUP(Tabulka2[[#This Row],[ročník]],'2. Kategorie'!B:E,3,0),IF(Tabulka2[[#This Row],[m/ž]]="Z",VLOOKUP(Tabulka2[[#This Row],[ročník]],'2. Kategorie'!B:E,4,0),"?")))</f>
        <v>?</v>
      </c>
      <c r="I185" s="9" t="str">
        <f>IF(COUNTIFS(Tabulka2[[#This Row],[klíč]],[klíč])&gt;1,"duplicita!","ok")</f>
        <v>ok</v>
      </c>
    </row>
    <row r="186" spans="2:9">
      <c r="B186" s="66" t="str">
        <f>CONCATENATE(Tabulka2[[#This Row],[kategorie]],"-",Tabulka2[[#This Row],[m/ž]],"-",Tabulka2[[#This Row],[start. č.]])</f>
        <v>?--</v>
      </c>
      <c r="C186" s="17"/>
      <c r="D186" s="18"/>
      <c r="E186" s="17"/>
      <c r="F186" s="18"/>
      <c r="G186" s="17"/>
      <c r="H186" s="13" t="str">
        <f>IF(ISBLANK('1. Index'!$C$13),"-",IF(Tabulka2[[#This Row],[m/ž]]="M",VLOOKUP(Tabulka2[[#This Row],[ročník]],'2. Kategorie'!B:E,3,0),IF(Tabulka2[[#This Row],[m/ž]]="Z",VLOOKUP(Tabulka2[[#This Row],[ročník]],'2. Kategorie'!B:E,4,0),"?")))</f>
        <v>?</v>
      </c>
      <c r="I186" s="9" t="str">
        <f>IF(COUNTIFS(Tabulka2[[#This Row],[klíč]],[klíč])&gt;1,"duplicita!","ok")</f>
        <v>ok</v>
      </c>
    </row>
    <row r="187" spans="2:9">
      <c r="B187" s="66" t="str">
        <f>CONCATENATE(Tabulka2[[#This Row],[kategorie]],"-",Tabulka2[[#This Row],[m/ž]],"-",Tabulka2[[#This Row],[start. č.]])</f>
        <v>?--</v>
      </c>
      <c r="C187" s="17"/>
      <c r="D187" s="18"/>
      <c r="E187" s="17"/>
      <c r="F187" s="18"/>
      <c r="G187" s="17"/>
      <c r="H187" s="13" t="str">
        <f>IF(ISBLANK('1. Index'!$C$13),"-",IF(Tabulka2[[#This Row],[m/ž]]="M",VLOOKUP(Tabulka2[[#This Row],[ročník]],'2. Kategorie'!B:E,3,0),IF(Tabulka2[[#This Row],[m/ž]]="Z",VLOOKUP(Tabulka2[[#This Row],[ročník]],'2. Kategorie'!B:E,4,0),"?")))</f>
        <v>?</v>
      </c>
      <c r="I187" s="9" t="str">
        <f>IF(COUNTIFS(Tabulka2[[#This Row],[klíč]],[klíč])&gt;1,"duplicita!","ok")</f>
        <v>ok</v>
      </c>
    </row>
    <row r="188" spans="2:9">
      <c r="B188" s="66" t="str">
        <f>CONCATENATE(Tabulka2[[#This Row],[kategorie]],"-",Tabulka2[[#This Row],[m/ž]],"-",Tabulka2[[#This Row],[start. č.]])</f>
        <v>?--</v>
      </c>
      <c r="C188" s="17"/>
      <c r="D188" s="18"/>
      <c r="E188" s="17"/>
      <c r="F188" s="18"/>
      <c r="G188" s="17"/>
      <c r="H188" s="13" t="str">
        <f>IF(ISBLANK('1. Index'!$C$13),"-",IF(Tabulka2[[#This Row],[m/ž]]="M",VLOOKUP(Tabulka2[[#This Row],[ročník]],'2. Kategorie'!B:E,3,0),IF(Tabulka2[[#This Row],[m/ž]]="Z",VLOOKUP(Tabulka2[[#This Row],[ročník]],'2. Kategorie'!B:E,4,0),"?")))</f>
        <v>?</v>
      </c>
      <c r="I188" s="9" t="str">
        <f>IF(COUNTIFS(Tabulka2[[#This Row],[klíč]],[klíč])&gt;1,"duplicita!","ok")</f>
        <v>ok</v>
      </c>
    </row>
    <row r="189" spans="2:9">
      <c r="B189" s="66" t="str">
        <f>CONCATENATE(Tabulka2[[#This Row],[kategorie]],"-",Tabulka2[[#This Row],[m/ž]],"-",Tabulka2[[#This Row],[start. č.]])</f>
        <v>?--</v>
      </c>
      <c r="C189" s="17"/>
      <c r="D189" s="18"/>
      <c r="E189" s="17"/>
      <c r="F189" s="18"/>
      <c r="G189" s="17"/>
      <c r="H189" s="13" t="str">
        <f>IF(ISBLANK('1. Index'!$C$13),"-",IF(Tabulka2[[#This Row],[m/ž]]="M",VLOOKUP(Tabulka2[[#This Row],[ročník]],'2. Kategorie'!B:E,3,0),IF(Tabulka2[[#This Row],[m/ž]]="Z",VLOOKUP(Tabulka2[[#This Row],[ročník]],'2. Kategorie'!B:E,4,0),"?")))</f>
        <v>?</v>
      </c>
      <c r="I189" s="9" t="str">
        <f>IF(COUNTIFS(Tabulka2[[#This Row],[klíč]],[klíč])&gt;1,"duplicita!","ok")</f>
        <v>ok</v>
      </c>
    </row>
    <row r="190" spans="2:9">
      <c r="B190" s="66" t="str">
        <f>CONCATENATE(Tabulka2[[#This Row],[kategorie]],"-",Tabulka2[[#This Row],[m/ž]],"-",Tabulka2[[#This Row],[start. č.]])</f>
        <v>?--</v>
      </c>
      <c r="C190" s="17"/>
      <c r="D190" s="18"/>
      <c r="E190" s="17"/>
      <c r="F190" s="18"/>
      <c r="G190" s="17"/>
      <c r="H190" s="13" t="str">
        <f>IF(ISBLANK('1. Index'!$C$13),"-",IF(Tabulka2[[#This Row],[m/ž]]="M",VLOOKUP(Tabulka2[[#This Row],[ročník]],'2. Kategorie'!B:E,3,0),IF(Tabulka2[[#This Row],[m/ž]]="Z",VLOOKUP(Tabulka2[[#This Row],[ročník]],'2. Kategorie'!B:E,4,0),"?")))</f>
        <v>?</v>
      </c>
      <c r="I190" s="9" t="str">
        <f>IF(COUNTIFS(Tabulka2[[#This Row],[klíč]],[klíč])&gt;1,"duplicita!","ok")</f>
        <v>ok</v>
      </c>
    </row>
    <row r="191" spans="2:9">
      <c r="B191" s="66" t="str">
        <f>CONCATENATE(Tabulka2[[#This Row],[kategorie]],"-",Tabulka2[[#This Row],[m/ž]],"-",Tabulka2[[#This Row],[start. č.]])</f>
        <v>?--</v>
      </c>
      <c r="C191" s="17"/>
      <c r="D191" s="18"/>
      <c r="E191" s="17"/>
      <c r="F191" s="18"/>
      <c r="G191" s="17"/>
      <c r="H191" s="13" t="str">
        <f>IF(ISBLANK('1. Index'!$C$13),"-",IF(Tabulka2[[#This Row],[m/ž]]="M",VLOOKUP(Tabulka2[[#This Row],[ročník]],'2. Kategorie'!B:E,3,0),IF(Tabulka2[[#This Row],[m/ž]]="Z",VLOOKUP(Tabulka2[[#This Row],[ročník]],'2. Kategorie'!B:E,4,0),"?")))</f>
        <v>?</v>
      </c>
      <c r="I191" s="9" t="str">
        <f>IF(COUNTIFS(Tabulka2[[#This Row],[klíč]],[klíč])&gt;1,"duplicita!","ok")</f>
        <v>ok</v>
      </c>
    </row>
    <row r="192" spans="2:9">
      <c r="B192" s="66" t="str">
        <f>CONCATENATE(Tabulka2[[#This Row],[kategorie]],"-",Tabulka2[[#This Row],[m/ž]],"-",Tabulka2[[#This Row],[start. č.]])</f>
        <v>?--</v>
      </c>
      <c r="C192" s="17"/>
      <c r="D192" s="18"/>
      <c r="E192" s="17"/>
      <c r="F192" s="18"/>
      <c r="G192" s="17"/>
      <c r="H192" s="13" t="str">
        <f>IF(ISBLANK('1. Index'!$C$13),"-",IF(Tabulka2[[#This Row],[m/ž]]="M",VLOOKUP(Tabulka2[[#This Row],[ročník]],'2. Kategorie'!B:E,3,0),IF(Tabulka2[[#This Row],[m/ž]]="Z",VLOOKUP(Tabulka2[[#This Row],[ročník]],'2. Kategorie'!B:E,4,0),"?")))</f>
        <v>?</v>
      </c>
      <c r="I192" s="9" t="str">
        <f>IF(COUNTIFS(Tabulka2[[#This Row],[klíč]],[klíč])&gt;1,"duplicita!","ok")</f>
        <v>ok</v>
      </c>
    </row>
    <row r="193" spans="2:9">
      <c r="B193" s="66" t="str">
        <f>CONCATENATE(Tabulka2[[#This Row],[kategorie]],"-",Tabulka2[[#This Row],[m/ž]],"-",Tabulka2[[#This Row],[start. č.]])</f>
        <v>?--</v>
      </c>
      <c r="C193" s="17"/>
      <c r="D193" s="18"/>
      <c r="E193" s="17"/>
      <c r="F193" s="18"/>
      <c r="G193" s="17"/>
      <c r="H193" s="13" t="str">
        <f>IF(ISBLANK('1. Index'!$C$13),"-",IF(Tabulka2[[#This Row],[m/ž]]="M",VLOOKUP(Tabulka2[[#This Row],[ročník]],'2. Kategorie'!B:E,3,0),IF(Tabulka2[[#This Row],[m/ž]]="Z",VLOOKUP(Tabulka2[[#This Row],[ročník]],'2. Kategorie'!B:E,4,0),"?")))</f>
        <v>?</v>
      </c>
      <c r="I193" s="9" t="str">
        <f>IF(COUNTIFS(Tabulka2[[#This Row],[klíč]],[klíč])&gt;1,"duplicita!","ok")</f>
        <v>ok</v>
      </c>
    </row>
    <row r="194" spans="2:9">
      <c r="B194" s="66" t="str">
        <f>CONCATENATE(Tabulka2[[#This Row],[kategorie]],"-",Tabulka2[[#This Row],[m/ž]],"-",Tabulka2[[#This Row],[start. č.]])</f>
        <v>?--</v>
      </c>
      <c r="C194" s="17"/>
      <c r="D194" s="18"/>
      <c r="E194" s="17"/>
      <c r="F194" s="18"/>
      <c r="G194" s="17"/>
      <c r="H194" s="13" t="str">
        <f>IF(ISBLANK('1. Index'!$C$13),"-",IF(Tabulka2[[#This Row],[m/ž]]="M",VLOOKUP(Tabulka2[[#This Row],[ročník]],'2. Kategorie'!B:E,3,0),IF(Tabulka2[[#This Row],[m/ž]]="Z",VLOOKUP(Tabulka2[[#This Row],[ročník]],'2. Kategorie'!B:E,4,0),"?")))</f>
        <v>?</v>
      </c>
      <c r="I194" s="9" t="str">
        <f>IF(COUNTIFS(Tabulka2[[#This Row],[klíč]],[klíč])&gt;1,"duplicita!","ok")</f>
        <v>ok</v>
      </c>
    </row>
    <row r="195" spans="2:9">
      <c r="B195" s="66" t="str">
        <f>CONCATENATE(Tabulka2[[#This Row],[kategorie]],"-",Tabulka2[[#This Row],[m/ž]],"-",Tabulka2[[#This Row],[start. č.]])</f>
        <v>?--</v>
      </c>
      <c r="C195" s="17"/>
      <c r="D195" s="18"/>
      <c r="E195" s="17"/>
      <c r="F195" s="18"/>
      <c r="G195" s="17"/>
      <c r="H195" s="13" t="str">
        <f>IF(ISBLANK('1. Index'!$C$13),"-",IF(Tabulka2[[#This Row],[m/ž]]="M",VLOOKUP(Tabulka2[[#This Row],[ročník]],'2. Kategorie'!B:E,3,0),IF(Tabulka2[[#This Row],[m/ž]]="Z",VLOOKUP(Tabulka2[[#This Row],[ročník]],'2. Kategorie'!B:E,4,0),"?")))</f>
        <v>?</v>
      </c>
      <c r="I195" s="9" t="str">
        <f>IF(COUNTIFS(Tabulka2[[#This Row],[klíč]],[klíč])&gt;1,"duplicita!","ok")</f>
        <v>ok</v>
      </c>
    </row>
    <row r="196" spans="2:9">
      <c r="B196" s="66" t="str">
        <f>CONCATENATE(Tabulka2[[#This Row],[kategorie]],"-",Tabulka2[[#This Row],[m/ž]],"-",Tabulka2[[#This Row],[start. č.]])</f>
        <v>?--</v>
      </c>
      <c r="C196" s="17"/>
      <c r="D196" s="18"/>
      <c r="E196" s="17"/>
      <c r="F196" s="18"/>
      <c r="G196" s="17"/>
      <c r="H196" s="13" t="str">
        <f>IF(ISBLANK('1. Index'!$C$13),"-",IF(Tabulka2[[#This Row],[m/ž]]="M",VLOOKUP(Tabulka2[[#This Row],[ročník]],'2. Kategorie'!B:E,3,0),IF(Tabulka2[[#This Row],[m/ž]]="Z",VLOOKUP(Tabulka2[[#This Row],[ročník]],'2. Kategorie'!B:E,4,0),"?")))</f>
        <v>?</v>
      </c>
      <c r="I196" s="9" t="str">
        <f>IF(COUNTIFS(Tabulka2[[#This Row],[klíč]],[klíč])&gt;1,"duplicita!","ok")</f>
        <v>ok</v>
      </c>
    </row>
    <row r="197" spans="2:9">
      <c r="B197" s="66" t="str">
        <f>CONCATENATE(Tabulka2[[#This Row],[kategorie]],"-",Tabulka2[[#This Row],[m/ž]],"-",Tabulka2[[#This Row],[start. č.]])</f>
        <v>?--</v>
      </c>
      <c r="C197" s="17"/>
      <c r="D197" s="18"/>
      <c r="E197" s="17"/>
      <c r="F197" s="18"/>
      <c r="G197" s="17"/>
      <c r="H197" s="13" t="str">
        <f>IF(ISBLANK('1. Index'!$C$13),"-",IF(Tabulka2[[#This Row],[m/ž]]="M",VLOOKUP(Tabulka2[[#This Row],[ročník]],'2. Kategorie'!B:E,3,0),IF(Tabulka2[[#This Row],[m/ž]]="Z",VLOOKUP(Tabulka2[[#This Row],[ročník]],'2. Kategorie'!B:E,4,0),"?")))</f>
        <v>?</v>
      </c>
      <c r="I197" s="9" t="str">
        <f>IF(COUNTIFS(Tabulka2[[#This Row],[klíč]],[klíč])&gt;1,"duplicita!","ok")</f>
        <v>ok</v>
      </c>
    </row>
    <row r="198" spans="2:9">
      <c r="B198" s="66" t="str">
        <f>CONCATENATE(Tabulka2[[#This Row],[kategorie]],"-",Tabulka2[[#This Row],[m/ž]],"-",Tabulka2[[#This Row],[start. č.]])</f>
        <v>?--</v>
      </c>
      <c r="C198" s="17"/>
      <c r="D198" s="18"/>
      <c r="E198" s="17"/>
      <c r="F198" s="18"/>
      <c r="G198" s="17"/>
      <c r="H198" s="13" t="str">
        <f>IF(ISBLANK('1. Index'!$C$13),"-",IF(Tabulka2[[#This Row],[m/ž]]="M",VLOOKUP(Tabulka2[[#This Row],[ročník]],'2. Kategorie'!B:E,3,0),IF(Tabulka2[[#This Row],[m/ž]]="Z",VLOOKUP(Tabulka2[[#This Row],[ročník]],'2. Kategorie'!B:E,4,0),"?")))</f>
        <v>?</v>
      </c>
      <c r="I198" s="9" t="str">
        <f>IF(COUNTIFS(Tabulka2[[#This Row],[klíč]],[klíč])&gt;1,"duplicita!","ok")</f>
        <v>ok</v>
      </c>
    </row>
    <row r="199" spans="2:9">
      <c r="B199" s="66" t="str">
        <f>CONCATENATE(Tabulka2[[#This Row],[kategorie]],"-",Tabulka2[[#This Row],[m/ž]],"-",Tabulka2[[#This Row],[start. č.]])</f>
        <v>?--</v>
      </c>
      <c r="C199" s="17"/>
      <c r="D199" s="18"/>
      <c r="E199" s="17"/>
      <c r="F199" s="18"/>
      <c r="G199" s="17"/>
      <c r="H199" s="13" t="str">
        <f>IF(ISBLANK('1. Index'!$C$13),"-",IF(Tabulka2[[#This Row],[m/ž]]="M",VLOOKUP(Tabulka2[[#This Row],[ročník]],'2. Kategorie'!B:E,3,0),IF(Tabulka2[[#This Row],[m/ž]]="Z",VLOOKUP(Tabulka2[[#This Row],[ročník]],'2. Kategorie'!B:E,4,0),"?")))</f>
        <v>?</v>
      </c>
      <c r="I199" s="9" t="str">
        <f>IF(COUNTIFS(Tabulka2[[#This Row],[klíč]],[klíč])&gt;1,"duplicita!","ok")</f>
        <v>ok</v>
      </c>
    </row>
    <row r="200" spans="2:9">
      <c r="B200" s="66" t="str">
        <f>CONCATENATE(Tabulka2[[#This Row],[kategorie]],"-",Tabulka2[[#This Row],[m/ž]],"-",Tabulka2[[#This Row],[start. č.]])</f>
        <v>?--</v>
      </c>
      <c r="C200" s="17"/>
      <c r="D200" s="18"/>
      <c r="E200" s="17"/>
      <c r="F200" s="18"/>
      <c r="G200" s="17"/>
      <c r="H200" s="13" t="str">
        <f>IF(ISBLANK('1. Index'!$C$13),"-",IF(Tabulka2[[#This Row],[m/ž]]="M",VLOOKUP(Tabulka2[[#This Row],[ročník]],'2. Kategorie'!B:E,3,0),IF(Tabulka2[[#This Row],[m/ž]]="Z",VLOOKUP(Tabulka2[[#This Row],[ročník]],'2. Kategorie'!B:E,4,0),"?")))</f>
        <v>?</v>
      </c>
      <c r="I200" s="9" t="str">
        <f>IF(COUNTIFS(Tabulka2[[#This Row],[klíč]],[klíč])&gt;1,"duplicita!","ok")</f>
        <v>ok</v>
      </c>
    </row>
    <row r="201" spans="2:9">
      <c r="B201" s="66" t="str">
        <f>CONCATENATE(Tabulka2[[#This Row],[kategorie]],"-",Tabulka2[[#This Row],[m/ž]],"-",Tabulka2[[#This Row],[start. č.]])</f>
        <v>?--</v>
      </c>
      <c r="C201" s="17"/>
      <c r="D201" s="18"/>
      <c r="E201" s="17"/>
      <c r="F201" s="18"/>
      <c r="G201" s="17"/>
      <c r="H201" s="13" t="str">
        <f>IF(ISBLANK('1. Index'!$C$13),"-",IF(Tabulka2[[#This Row],[m/ž]]="M",VLOOKUP(Tabulka2[[#This Row],[ročník]],'2. Kategorie'!B:E,3,0),IF(Tabulka2[[#This Row],[m/ž]]="Z",VLOOKUP(Tabulka2[[#This Row],[ročník]],'2. Kategorie'!B:E,4,0),"?")))</f>
        <v>?</v>
      </c>
      <c r="I201" s="9" t="str">
        <f>IF(COUNTIFS(Tabulka2[[#This Row],[klíč]],[klíč])&gt;1,"duplicita!","ok")</f>
        <v>ok</v>
      </c>
    </row>
    <row r="202" spans="2:9">
      <c r="B202" s="66" t="str">
        <f>CONCATENATE(Tabulka2[[#This Row],[kategorie]],"-",Tabulka2[[#This Row],[m/ž]],"-",Tabulka2[[#This Row],[start. č.]])</f>
        <v>?--</v>
      </c>
      <c r="C202" s="17"/>
      <c r="D202" s="18"/>
      <c r="E202" s="17"/>
      <c r="F202" s="18"/>
      <c r="G202" s="17"/>
      <c r="H202" s="13" t="str">
        <f>IF(ISBLANK('1. Index'!$C$13),"-",IF(Tabulka2[[#This Row],[m/ž]]="M",VLOOKUP(Tabulka2[[#This Row],[ročník]],'2. Kategorie'!B:E,3,0),IF(Tabulka2[[#This Row],[m/ž]]="Z",VLOOKUP(Tabulka2[[#This Row],[ročník]],'2. Kategorie'!B:E,4,0),"?")))</f>
        <v>?</v>
      </c>
      <c r="I202" s="9" t="str">
        <f>IF(COUNTIFS(Tabulka2[[#This Row],[klíč]],[klíč])&gt;1,"duplicita!","ok")</f>
        <v>ok</v>
      </c>
    </row>
    <row r="203" spans="2:9">
      <c r="B203" s="66" t="str">
        <f>CONCATENATE(Tabulka2[[#This Row],[kategorie]],"-",Tabulka2[[#This Row],[m/ž]],"-",Tabulka2[[#This Row],[start. č.]])</f>
        <v>?--</v>
      </c>
      <c r="C203" s="17"/>
      <c r="D203" s="18"/>
      <c r="E203" s="17"/>
      <c r="F203" s="18"/>
      <c r="G203" s="17"/>
      <c r="H203" s="13" t="str">
        <f>IF(ISBLANK('1. Index'!$C$13),"-",IF(Tabulka2[[#This Row],[m/ž]]="M",VLOOKUP(Tabulka2[[#This Row],[ročník]],'2. Kategorie'!B:E,3,0),IF(Tabulka2[[#This Row],[m/ž]]="Z",VLOOKUP(Tabulka2[[#This Row],[ročník]],'2. Kategorie'!B:E,4,0),"?")))</f>
        <v>?</v>
      </c>
      <c r="I203" s="9" t="str">
        <f>IF(COUNTIFS(Tabulka2[[#This Row],[klíč]],[klíč])&gt;1,"duplicita!","ok")</f>
        <v>ok</v>
      </c>
    </row>
    <row r="204" spans="2:9">
      <c r="B204" s="66" t="str">
        <f>CONCATENATE(Tabulka2[[#This Row],[kategorie]],"-",Tabulka2[[#This Row],[m/ž]],"-",Tabulka2[[#This Row],[start. č.]])</f>
        <v>?--</v>
      </c>
      <c r="C204" s="17"/>
      <c r="D204" s="18"/>
      <c r="E204" s="17"/>
      <c r="F204" s="18"/>
      <c r="G204" s="17"/>
      <c r="H204" s="13" t="str">
        <f>IF(ISBLANK('1. Index'!$C$13),"-",IF(Tabulka2[[#This Row],[m/ž]]="M",VLOOKUP(Tabulka2[[#This Row],[ročník]],'2. Kategorie'!B:E,3,0),IF(Tabulka2[[#This Row],[m/ž]]="Z",VLOOKUP(Tabulka2[[#This Row],[ročník]],'2. Kategorie'!B:E,4,0),"?")))</f>
        <v>?</v>
      </c>
      <c r="I204" s="9" t="str">
        <f>IF(COUNTIFS(Tabulka2[[#This Row],[klíč]],[klíč])&gt;1,"duplicita!","ok")</f>
        <v>ok</v>
      </c>
    </row>
    <row r="205" spans="2:9">
      <c r="B205" s="66" t="str">
        <f>CONCATENATE(Tabulka2[[#This Row],[kategorie]],"-",Tabulka2[[#This Row],[m/ž]],"-",Tabulka2[[#This Row],[start. č.]])</f>
        <v>?--</v>
      </c>
      <c r="C205" s="17"/>
      <c r="D205" s="18"/>
      <c r="E205" s="17"/>
      <c r="F205" s="18"/>
      <c r="G205" s="17"/>
      <c r="H205" s="13" t="str">
        <f>IF(ISBLANK('1. Index'!$C$13),"-",IF(Tabulka2[[#This Row],[m/ž]]="M",VLOOKUP(Tabulka2[[#This Row],[ročník]],'2. Kategorie'!B:E,3,0),IF(Tabulka2[[#This Row],[m/ž]]="Z",VLOOKUP(Tabulka2[[#This Row],[ročník]],'2. Kategorie'!B:E,4,0),"?")))</f>
        <v>?</v>
      </c>
      <c r="I205" s="9" t="str">
        <f>IF(COUNTIFS(Tabulka2[[#This Row],[klíč]],[klíč])&gt;1,"duplicita!","ok")</f>
        <v>ok</v>
      </c>
    </row>
    <row r="206" spans="2:9">
      <c r="B206" s="66" t="str">
        <f>CONCATENATE(Tabulka2[[#This Row],[kategorie]],"-",Tabulka2[[#This Row],[m/ž]],"-",Tabulka2[[#This Row],[start. č.]])</f>
        <v>?--</v>
      </c>
      <c r="C206" s="17"/>
      <c r="D206" s="18"/>
      <c r="E206" s="17"/>
      <c r="F206" s="18"/>
      <c r="G206" s="17"/>
      <c r="H206" s="13" t="str">
        <f>IF(ISBLANK('1. Index'!$C$13),"-",IF(Tabulka2[[#This Row],[m/ž]]="M",VLOOKUP(Tabulka2[[#This Row],[ročník]],'2. Kategorie'!B:E,3,0),IF(Tabulka2[[#This Row],[m/ž]]="Z",VLOOKUP(Tabulka2[[#This Row],[ročník]],'2. Kategorie'!B:E,4,0),"?")))</f>
        <v>?</v>
      </c>
      <c r="I206" s="9" t="str">
        <f>IF(COUNTIFS(Tabulka2[[#This Row],[klíč]],[klíč])&gt;1,"duplicita!","ok")</f>
        <v>ok</v>
      </c>
    </row>
    <row r="207" spans="2:9">
      <c r="B207" s="66" t="str">
        <f>CONCATENATE(Tabulka2[[#This Row],[kategorie]],"-",Tabulka2[[#This Row],[m/ž]],"-",Tabulka2[[#This Row],[start. č.]])</f>
        <v>?--</v>
      </c>
      <c r="C207" s="17"/>
      <c r="D207" s="18"/>
      <c r="E207" s="17"/>
      <c r="F207" s="18"/>
      <c r="G207" s="17"/>
      <c r="H207" s="13" t="str">
        <f>IF(ISBLANK('1. Index'!$C$13),"-",IF(Tabulka2[[#This Row],[m/ž]]="M",VLOOKUP(Tabulka2[[#This Row],[ročník]],'2. Kategorie'!B:E,3,0),IF(Tabulka2[[#This Row],[m/ž]]="Z",VLOOKUP(Tabulka2[[#This Row],[ročník]],'2. Kategorie'!B:E,4,0),"?")))</f>
        <v>?</v>
      </c>
      <c r="I207" s="9" t="str">
        <f>IF(COUNTIFS(Tabulka2[[#This Row],[klíč]],[klíč])&gt;1,"duplicita!","ok")</f>
        <v>ok</v>
      </c>
    </row>
    <row r="208" spans="2:9">
      <c r="B208" s="66" t="str">
        <f>CONCATENATE(Tabulka2[[#This Row],[kategorie]],"-",Tabulka2[[#This Row],[m/ž]],"-",Tabulka2[[#This Row],[start. č.]])</f>
        <v>?--</v>
      </c>
      <c r="C208" s="17"/>
      <c r="D208" s="18"/>
      <c r="E208" s="17"/>
      <c r="F208" s="18"/>
      <c r="G208" s="17"/>
      <c r="H208" s="13" t="str">
        <f>IF(ISBLANK('1. Index'!$C$13),"-",IF(Tabulka2[[#This Row],[m/ž]]="M",VLOOKUP(Tabulka2[[#This Row],[ročník]],'2. Kategorie'!B:E,3,0),IF(Tabulka2[[#This Row],[m/ž]]="Z",VLOOKUP(Tabulka2[[#This Row],[ročník]],'2. Kategorie'!B:E,4,0),"?")))</f>
        <v>?</v>
      </c>
      <c r="I208" s="9" t="str">
        <f>IF(COUNTIFS(Tabulka2[[#This Row],[klíč]],[klíč])&gt;1,"duplicita!","ok")</f>
        <v>ok</v>
      </c>
    </row>
    <row r="209" spans="2:9">
      <c r="B209" s="66" t="str">
        <f>CONCATENATE(Tabulka2[[#This Row],[kategorie]],"-",Tabulka2[[#This Row],[m/ž]],"-",Tabulka2[[#This Row],[start. č.]])</f>
        <v>?--</v>
      </c>
      <c r="C209" s="17"/>
      <c r="D209" s="18"/>
      <c r="E209" s="17"/>
      <c r="F209" s="18"/>
      <c r="G209" s="17"/>
      <c r="H209" s="13" t="str">
        <f>IF(ISBLANK('1. Index'!$C$13),"-",IF(Tabulka2[[#This Row],[m/ž]]="M",VLOOKUP(Tabulka2[[#This Row],[ročník]],'2. Kategorie'!B:E,3,0),IF(Tabulka2[[#This Row],[m/ž]]="Z",VLOOKUP(Tabulka2[[#This Row],[ročník]],'2. Kategorie'!B:E,4,0),"?")))</f>
        <v>?</v>
      </c>
      <c r="I209" s="9" t="str">
        <f>IF(COUNTIFS(Tabulka2[[#This Row],[klíč]],[klíč])&gt;1,"duplicita!","ok")</f>
        <v>ok</v>
      </c>
    </row>
    <row r="210" spans="2:9">
      <c r="B210" s="66" t="str">
        <f>CONCATENATE(Tabulka2[[#This Row],[kategorie]],"-",Tabulka2[[#This Row],[m/ž]],"-",Tabulka2[[#This Row],[start. č.]])</f>
        <v>?--</v>
      </c>
      <c r="C210" s="17"/>
      <c r="D210" s="18"/>
      <c r="E210" s="17"/>
      <c r="F210" s="18"/>
      <c r="G210" s="17"/>
      <c r="H210" s="13" t="str">
        <f>IF(ISBLANK('1. Index'!$C$13),"-",IF(Tabulka2[[#This Row],[m/ž]]="M",VLOOKUP(Tabulka2[[#This Row],[ročník]],'2. Kategorie'!B:E,3,0),IF(Tabulka2[[#This Row],[m/ž]]="Z",VLOOKUP(Tabulka2[[#This Row],[ročník]],'2. Kategorie'!B:E,4,0),"?")))</f>
        <v>?</v>
      </c>
      <c r="I210" s="9" t="str">
        <f>IF(COUNTIFS(Tabulka2[[#This Row],[klíč]],[klíč])&gt;1,"duplicita!","ok")</f>
        <v>ok</v>
      </c>
    </row>
    <row r="211" spans="2:9">
      <c r="B211" s="66" t="str">
        <f>CONCATENATE(Tabulka2[[#This Row],[kategorie]],"-",Tabulka2[[#This Row],[m/ž]],"-",Tabulka2[[#This Row],[start. č.]])</f>
        <v>?--</v>
      </c>
      <c r="C211" s="17"/>
      <c r="D211" s="18"/>
      <c r="E211" s="17"/>
      <c r="F211" s="18"/>
      <c r="G211" s="17"/>
      <c r="H211" s="13" t="str">
        <f>IF(ISBLANK('1. Index'!$C$13),"-",IF(Tabulka2[[#This Row],[m/ž]]="M",VLOOKUP(Tabulka2[[#This Row],[ročník]],'2. Kategorie'!B:E,3,0),IF(Tabulka2[[#This Row],[m/ž]]="Z",VLOOKUP(Tabulka2[[#This Row],[ročník]],'2. Kategorie'!B:E,4,0),"?")))</f>
        <v>?</v>
      </c>
      <c r="I211" s="9" t="str">
        <f>IF(COUNTIFS(Tabulka2[[#This Row],[klíč]],[klíč])&gt;1,"duplicita!","ok")</f>
        <v>ok</v>
      </c>
    </row>
    <row r="212" spans="2:9">
      <c r="B212" s="66" t="str">
        <f>CONCATENATE(Tabulka2[[#This Row],[kategorie]],"-",Tabulka2[[#This Row],[m/ž]],"-",Tabulka2[[#This Row],[start. č.]])</f>
        <v>?--</v>
      </c>
      <c r="C212" s="17"/>
      <c r="D212" s="18"/>
      <c r="E212" s="17"/>
      <c r="F212" s="18"/>
      <c r="G212" s="17"/>
      <c r="H212" s="13" t="str">
        <f>IF(ISBLANK('1. Index'!$C$13),"-",IF(Tabulka2[[#This Row],[m/ž]]="M",VLOOKUP(Tabulka2[[#This Row],[ročník]],'2. Kategorie'!B:E,3,0),IF(Tabulka2[[#This Row],[m/ž]]="Z",VLOOKUP(Tabulka2[[#This Row],[ročník]],'2. Kategorie'!B:E,4,0),"?")))</f>
        <v>?</v>
      </c>
      <c r="I212" s="9" t="str">
        <f>IF(COUNTIFS(Tabulka2[[#This Row],[klíč]],[klíč])&gt;1,"duplicita!","ok")</f>
        <v>ok</v>
      </c>
    </row>
    <row r="213" spans="2:9">
      <c r="B213" s="66" t="str">
        <f>CONCATENATE(Tabulka2[[#This Row],[kategorie]],"-",Tabulka2[[#This Row],[m/ž]],"-",Tabulka2[[#This Row],[start. č.]])</f>
        <v>?--</v>
      </c>
      <c r="C213" s="17"/>
      <c r="D213" s="18"/>
      <c r="E213" s="17"/>
      <c r="F213" s="18"/>
      <c r="G213" s="17"/>
      <c r="H213" s="13" t="str">
        <f>IF(ISBLANK('1. Index'!$C$13),"-",IF(Tabulka2[[#This Row],[m/ž]]="M",VLOOKUP(Tabulka2[[#This Row],[ročník]],'2. Kategorie'!B:E,3,0),IF(Tabulka2[[#This Row],[m/ž]]="Z",VLOOKUP(Tabulka2[[#This Row],[ročník]],'2. Kategorie'!B:E,4,0),"?")))</f>
        <v>?</v>
      </c>
      <c r="I213" s="9" t="str">
        <f>IF(COUNTIFS(Tabulka2[[#This Row],[klíč]],[klíč])&gt;1,"duplicita!","ok")</f>
        <v>ok</v>
      </c>
    </row>
    <row r="214" spans="2:9">
      <c r="B214" s="66" t="str">
        <f>CONCATENATE(Tabulka2[[#This Row],[kategorie]],"-",Tabulka2[[#This Row],[m/ž]],"-",Tabulka2[[#This Row],[start. č.]])</f>
        <v>?--</v>
      </c>
      <c r="C214" s="17"/>
      <c r="D214" s="18"/>
      <c r="E214" s="17"/>
      <c r="F214" s="18"/>
      <c r="G214" s="17"/>
      <c r="H214" s="13" t="str">
        <f>IF(ISBLANK('1. Index'!$C$13),"-",IF(Tabulka2[[#This Row],[m/ž]]="M",VLOOKUP(Tabulka2[[#This Row],[ročník]],'2. Kategorie'!B:E,3,0),IF(Tabulka2[[#This Row],[m/ž]]="Z",VLOOKUP(Tabulka2[[#This Row],[ročník]],'2. Kategorie'!B:E,4,0),"?")))</f>
        <v>?</v>
      </c>
      <c r="I214" s="9" t="str">
        <f>IF(COUNTIFS(Tabulka2[[#This Row],[klíč]],[klíč])&gt;1,"duplicita!","ok")</f>
        <v>ok</v>
      </c>
    </row>
    <row r="215" spans="2:9">
      <c r="B215" s="66" t="str">
        <f>CONCATENATE(Tabulka2[[#This Row],[kategorie]],"-",Tabulka2[[#This Row],[m/ž]],"-",Tabulka2[[#This Row],[start. č.]])</f>
        <v>?--</v>
      </c>
      <c r="C215" s="17"/>
      <c r="D215" s="18"/>
      <c r="E215" s="17"/>
      <c r="F215" s="18"/>
      <c r="G215" s="17"/>
      <c r="H215" s="13" t="str">
        <f>IF(ISBLANK('1. Index'!$C$13),"-",IF(Tabulka2[[#This Row],[m/ž]]="M",VLOOKUP(Tabulka2[[#This Row],[ročník]],'2. Kategorie'!B:E,3,0),IF(Tabulka2[[#This Row],[m/ž]]="Z",VLOOKUP(Tabulka2[[#This Row],[ročník]],'2. Kategorie'!B:E,4,0),"?")))</f>
        <v>?</v>
      </c>
      <c r="I215" s="9" t="str">
        <f>IF(COUNTIFS(Tabulka2[[#This Row],[klíč]],[klíč])&gt;1,"duplicita!","ok")</f>
        <v>ok</v>
      </c>
    </row>
    <row r="216" spans="2:9">
      <c r="B216" s="66" t="str">
        <f>CONCATENATE(Tabulka2[[#This Row],[kategorie]],"-",Tabulka2[[#This Row],[m/ž]],"-",Tabulka2[[#This Row],[start. č.]])</f>
        <v>?--</v>
      </c>
      <c r="C216" s="17"/>
      <c r="D216" s="18"/>
      <c r="E216" s="17"/>
      <c r="F216" s="18"/>
      <c r="G216" s="17"/>
      <c r="H216" s="13" t="str">
        <f>IF(ISBLANK('1. Index'!$C$13),"-",IF(Tabulka2[[#This Row],[m/ž]]="M",VLOOKUP(Tabulka2[[#This Row],[ročník]],'2. Kategorie'!B:E,3,0),IF(Tabulka2[[#This Row],[m/ž]]="Z",VLOOKUP(Tabulka2[[#This Row],[ročník]],'2. Kategorie'!B:E,4,0),"?")))</f>
        <v>?</v>
      </c>
      <c r="I216" s="9" t="str">
        <f>IF(COUNTIFS(Tabulka2[[#This Row],[klíč]],[klíč])&gt;1,"duplicita!","ok")</f>
        <v>ok</v>
      </c>
    </row>
    <row r="217" spans="2:9">
      <c r="B217" s="66" t="str">
        <f>CONCATENATE(Tabulka2[[#This Row],[kategorie]],"-",Tabulka2[[#This Row],[m/ž]],"-",Tabulka2[[#This Row],[start. č.]])</f>
        <v>?--</v>
      </c>
      <c r="C217" s="17"/>
      <c r="D217" s="18"/>
      <c r="E217" s="17"/>
      <c r="F217" s="18"/>
      <c r="G217" s="17"/>
      <c r="H217" s="13" t="str">
        <f>IF(ISBLANK('1. Index'!$C$13),"-",IF(Tabulka2[[#This Row],[m/ž]]="M",VLOOKUP(Tabulka2[[#This Row],[ročník]],'2. Kategorie'!B:E,3,0),IF(Tabulka2[[#This Row],[m/ž]]="Z",VLOOKUP(Tabulka2[[#This Row],[ročník]],'2. Kategorie'!B:E,4,0),"?")))</f>
        <v>?</v>
      </c>
      <c r="I217" s="9" t="str">
        <f>IF(COUNTIFS(Tabulka2[[#This Row],[klíč]],[klíč])&gt;1,"duplicita!","ok")</f>
        <v>ok</v>
      </c>
    </row>
    <row r="218" spans="2:9">
      <c r="B218" s="66" t="str">
        <f>CONCATENATE(Tabulka2[[#This Row],[kategorie]],"-",Tabulka2[[#This Row],[m/ž]],"-",Tabulka2[[#This Row],[start. č.]])</f>
        <v>?--</v>
      </c>
      <c r="C218" s="17"/>
      <c r="D218" s="18"/>
      <c r="E218" s="17"/>
      <c r="F218" s="18"/>
      <c r="G218" s="17"/>
      <c r="H218" s="13" t="str">
        <f>IF(ISBLANK('1. Index'!$C$13),"-",IF(Tabulka2[[#This Row],[m/ž]]="M",VLOOKUP(Tabulka2[[#This Row],[ročník]],'2. Kategorie'!B:E,3,0),IF(Tabulka2[[#This Row],[m/ž]]="Z",VLOOKUP(Tabulka2[[#This Row],[ročník]],'2. Kategorie'!B:E,4,0),"?")))</f>
        <v>?</v>
      </c>
      <c r="I218" s="9" t="str">
        <f>IF(COUNTIFS(Tabulka2[[#This Row],[klíč]],[klíč])&gt;1,"duplicita!","ok")</f>
        <v>ok</v>
      </c>
    </row>
    <row r="219" spans="2:9">
      <c r="B219" s="66" t="str">
        <f>CONCATENATE(Tabulka2[[#This Row],[kategorie]],"-",Tabulka2[[#This Row],[m/ž]],"-",Tabulka2[[#This Row],[start. č.]])</f>
        <v>?--</v>
      </c>
      <c r="C219" s="17"/>
      <c r="D219" s="18"/>
      <c r="E219" s="17"/>
      <c r="F219" s="18"/>
      <c r="G219" s="17"/>
      <c r="H219" s="13" t="str">
        <f>IF(ISBLANK('1. Index'!$C$13),"-",IF(Tabulka2[[#This Row],[m/ž]]="M",VLOOKUP(Tabulka2[[#This Row],[ročník]],'2. Kategorie'!B:E,3,0),IF(Tabulka2[[#This Row],[m/ž]]="Z",VLOOKUP(Tabulka2[[#This Row],[ročník]],'2. Kategorie'!B:E,4,0),"?")))</f>
        <v>?</v>
      </c>
      <c r="I219" s="9" t="str">
        <f>IF(COUNTIFS(Tabulka2[[#This Row],[klíč]],[klíč])&gt;1,"duplicita!","ok")</f>
        <v>ok</v>
      </c>
    </row>
    <row r="220" spans="2:9">
      <c r="B220" s="66" t="str">
        <f>CONCATENATE(Tabulka2[[#This Row],[kategorie]],"-",Tabulka2[[#This Row],[m/ž]],"-",Tabulka2[[#This Row],[start. č.]])</f>
        <v>?--</v>
      </c>
      <c r="C220" s="17"/>
      <c r="D220" s="18"/>
      <c r="E220" s="17"/>
      <c r="F220" s="18"/>
      <c r="G220" s="17"/>
      <c r="H220" s="13" t="str">
        <f>IF(ISBLANK('1. Index'!$C$13),"-",IF(Tabulka2[[#This Row],[m/ž]]="M",VLOOKUP(Tabulka2[[#This Row],[ročník]],'2. Kategorie'!B:E,3,0),IF(Tabulka2[[#This Row],[m/ž]]="Z",VLOOKUP(Tabulka2[[#This Row],[ročník]],'2. Kategorie'!B:E,4,0),"?")))</f>
        <v>?</v>
      </c>
      <c r="I220" s="9" t="str">
        <f>IF(COUNTIFS(Tabulka2[[#This Row],[klíč]],[klíč])&gt;1,"duplicita!","ok")</f>
        <v>ok</v>
      </c>
    </row>
    <row r="221" spans="2:9">
      <c r="B221" s="66" t="str">
        <f>CONCATENATE(Tabulka2[[#This Row],[kategorie]],"-",Tabulka2[[#This Row],[m/ž]],"-",Tabulka2[[#This Row],[start. č.]])</f>
        <v>?--</v>
      </c>
      <c r="C221" s="17"/>
      <c r="D221" s="18"/>
      <c r="E221" s="17"/>
      <c r="F221" s="18"/>
      <c r="G221" s="17"/>
      <c r="H221" s="13" t="str">
        <f>IF(ISBLANK('1. Index'!$C$13),"-",IF(Tabulka2[[#This Row],[m/ž]]="M",VLOOKUP(Tabulka2[[#This Row],[ročník]],'2. Kategorie'!B:E,3,0),IF(Tabulka2[[#This Row],[m/ž]]="Z",VLOOKUP(Tabulka2[[#This Row],[ročník]],'2. Kategorie'!B:E,4,0),"?")))</f>
        <v>?</v>
      </c>
      <c r="I221" s="9" t="str">
        <f>IF(COUNTIFS(Tabulka2[[#This Row],[klíč]],[klíč])&gt;1,"duplicita!","ok")</f>
        <v>ok</v>
      </c>
    </row>
    <row r="222" spans="2:9">
      <c r="B222" s="66" t="str">
        <f>CONCATENATE(Tabulka2[[#This Row],[kategorie]],"-",Tabulka2[[#This Row],[m/ž]],"-",Tabulka2[[#This Row],[start. č.]])</f>
        <v>?--</v>
      </c>
      <c r="C222" s="17"/>
      <c r="D222" s="18"/>
      <c r="E222" s="17"/>
      <c r="F222" s="18"/>
      <c r="G222" s="17"/>
      <c r="H222" s="13" t="str">
        <f>IF(ISBLANK('1. Index'!$C$13),"-",IF(Tabulka2[[#This Row],[m/ž]]="M",VLOOKUP(Tabulka2[[#This Row],[ročník]],'2. Kategorie'!B:E,3,0),IF(Tabulka2[[#This Row],[m/ž]]="Z",VLOOKUP(Tabulka2[[#This Row],[ročník]],'2. Kategorie'!B:E,4,0),"?")))</f>
        <v>?</v>
      </c>
      <c r="I222" s="9" t="str">
        <f>IF(COUNTIFS(Tabulka2[[#This Row],[klíč]],[klíč])&gt;1,"duplicita!","ok")</f>
        <v>ok</v>
      </c>
    </row>
    <row r="223" spans="2:9">
      <c r="B223" s="66" t="str">
        <f>CONCATENATE(Tabulka2[[#This Row],[kategorie]],"-",Tabulka2[[#This Row],[m/ž]],"-",Tabulka2[[#This Row],[start. č.]])</f>
        <v>?--</v>
      </c>
      <c r="C223" s="17"/>
      <c r="D223" s="18"/>
      <c r="E223" s="17"/>
      <c r="F223" s="18"/>
      <c r="G223" s="17"/>
      <c r="H223" s="13" t="str">
        <f>IF(ISBLANK('1. Index'!$C$13),"-",IF(Tabulka2[[#This Row],[m/ž]]="M",VLOOKUP(Tabulka2[[#This Row],[ročník]],'2. Kategorie'!B:E,3,0),IF(Tabulka2[[#This Row],[m/ž]]="Z",VLOOKUP(Tabulka2[[#This Row],[ročník]],'2. Kategorie'!B:E,4,0),"?")))</f>
        <v>?</v>
      </c>
      <c r="I223" s="9" t="str">
        <f>IF(COUNTIFS(Tabulka2[[#This Row],[klíč]],[klíč])&gt;1,"duplicita!","ok")</f>
        <v>ok</v>
      </c>
    </row>
    <row r="224" spans="2:9">
      <c r="B224" s="66" t="str">
        <f>CONCATENATE(Tabulka2[[#This Row],[kategorie]],"-",Tabulka2[[#This Row],[m/ž]],"-",Tabulka2[[#This Row],[start. č.]])</f>
        <v>?--</v>
      </c>
      <c r="C224" s="17"/>
      <c r="D224" s="18"/>
      <c r="E224" s="17"/>
      <c r="F224" s="18"/>
      <c r="G224" s="17"/>
      <c r="H224" s="13" t="str">
        <f>IF(ISBLANK('1. Index'!$C$13),"-",IF(Tabulka2[[#This Row],[m/ž]]="M",VLOOKUP(Tabulka2[[#This Row],[ročník]],'2. Kategorie'!B:E,3,0),IF(Tabulka2[[#This Row],[m/ž]]="Z",VLOOKUP(Tabulka2[[#This Row],[ročník]],'2. Kategorie'!B:E,4,0),"?")))</f>
        <v>?</v>
      </c>
      <c r="I224" s="9" t="str">
        <f>IF(COUNTIFS(Tabulka2[[#This Row],[klíč]],[klíč])&gt;1,"duplicita!","ok")</f>
        <v>ok</v>
      </c>
    </row>
    <row r="225" spans="2:9">
      <c r="B225" s="66" t="str">
        <f>CONCATENATE(Tabulka2[[#This Row],[kategorie]],"-",Tabulka2[[#This Row],[m/ž]],"-",Tabulka2[[#This Row],[start. č.]])</f>
        <v>?--</v>
      </c>
      <c r="C225" s="17"/>
      <c r="D225" s="18"/>
      <c r="E225" s="17"/>
      <c r="F225" s="18"/>
      <c r="G225" s="17"/>
      <c r="H225" s="13" t="str">
        <f>IF(ISBLANK('1. Index'!$C$13),"-",IF(Tabulka2[[#This Row],[m/ž]]="M",VLOOKUP(Tabulka2[[#This Row],[ročník]],'2. Kategorie'!B:E,3,0),IF(Tabulka2[[#This Row],[m/ž]]="Z",VLOOKUP(Tabulka2[[#This Row],[ročník]],'2. Kategorie'!B:E,4,0),"?")))</f>
        <v>?</v>
      </c>
      <c r="I225" s="9" t="str">
        <f>IF(COUNTIFS(Tabulka2[[#This Row],[klíč]],[klíč])&gt;1,"duplicita!","ok")</f>
        <v>ok</v>
      </c>
    </row>
    <row r="226" spans="2:9">
      <c r="B226" s="66" t="str">
        <f>CONCATENATE(Tabulka2[[#This Row],[kategorie]],"-",Tabulka2[[#This Row],[m/ž]],"-",Tabulka2[[#This Row],[start. č.]])</f>
        <v>?--</v>
      </c>
      <c r="C226" s="17"/>
      <c r="D226" s="18"/>
      <c r="E226" s="17"/>
      <c r="F226" s="18"/>
      <c r="G226" s="17"/>
      <c r="H226" s="13" t="str">
        <f>IF(ISBLANK('1. Index'!$C$13),"-",IF(Tabulka2[[#This Row],[m/ž]]="M",VLOOKUP(Tabulka2[[#This Row],[ročník]],'2. Kategorie'!B:E,3,0),IF(Tabulka2[[#This Row],[m/ž]]="Z",VLOOKUP(Tabulka2[[#This Row],[ročník]],'2. Kategorie'!B:E,4,0),"?")))</f>
        <v>?</v>
      </c>
      <c r="I226" s="9" t="str">
        <f>IF(COUNTIFS(Tabulka2[[#This Row],[klíč]],[klíč])&gt;1,"duplicita!","ok")</f>
        <v>ok</v>
      </c>
    </row>
    <row r="227" spans="2:9">
      <c r="B227" s="66" t="str">
        <f>CONCATENATE(Tabulka2[[#This Row],[kategorie]],"-",Tabulka2[[#This Row],[m/ž]],"-",Tabulka2[[#This Row],[start. č.]])</f>
        <v>?--</v>
      </c>
      <c r="C227" s="17"/>
      <c r="D227" s="18"/>
      <c r="E227" s="17"/>
      <c r="F227" s="18"/>
      <c r="G227" s="17"/>
      <c r="H227" s="13" t="str">
        <f>IF(ISBLANK('1. Index'!$C$13),"-",IF(Tabulka2[[#This Row],[m/ž]]="M",VLOOKUP(Tabulka2[[#This Row],[ročník]],'2. Kategorie'!B:E,3,0),IF(Tabulka2[[#This Row],[m/ž]]="Z",VLOOKUP(Tabulka2[[#This Row],[ročník]],'2. Kategorie'!B:E,4,0),"?")))</f>
        <v>?</v>
      </c>
      <c r="I227" s="9" t="str">
        <f>IF(COUNTIFS(Tabulka2[[#This Row],[klíč]],[klíč])&gt;1,"duplicita!","ok")</f>
        <v>ok</v>
      </c>
    </row>
    <row r="228" spans="2:9">
      <c r="B228" s="66" t="str">
        <f>CONCATENATE(Tabulka2[[#This Row],[kategorie]],"-",Tabulka2[[#This Row],[m/ž]],"-",Tabulka2[[#This Row],[start. č.]])</f>
        <v>?--</v>
      </c>
      <c r="C228" s="17"/>
      <c r="D228" s="18"/>
      <c r="E228" s="17"/>
      <c r="F228" s="18"/>
      <c r="G228" s="17"/>
      <c r="H228" s="13" t="str">
        <f>IF(ISBLANK('1. Index'!$C$13),"-",IF(Tabulka2[[#This Row],[m/ž]]="M",VLOOKUP(Tabulka2[[#This Row],[ročník]],'2. Kategorie'!B:E,3,0),IF(Tabulka2[[#This Row],[m/ž]]="Z",VLOOKUP(Tabulka2[[#This Row],[ročník]],'2. Kategorie'!B:E,4,0),"?")))</f>
        <v>?</v>
      </c>
      <c r="I228" s="9" t="str">
        <f>IF(COUNTIFS(Tabulka2[[#This Row],[klíč]],[klíč])&gt;1,"duplicita!","ok")</f>
        <v>ok</v>
      </c>
    </row>
    <row r="229" spans="2:9">
      <c r="B229" s="66" t="str">
        <f>CONCATENATE(Tabulka2[[#This Row],[kategorie]],"-",Tabulka2[[#This Row],[m/ž]],"-",Tabulka2[[#This Row],[start. č.]])</f>
        <v>?--</v>
      </c>
      <c r="C229" s="17"/>
      <c r="D229" s="18"/>
      <c r="E229" s="17"/>
      <c r="F229" s="18"/>
      <c r="G229" s="17"/>
      <c r="H229" s="13" t="str">
        <f>IF(ISBLANK('1. Index'!$C$13),"-",IF(Tabulka2[[#This Row],[m/ž]]="M",VLOOKUP(Tabulka2[[#This Row],[ročník]],'2. Kategorie'!B:E,3,0),IF(Tabulka2[[#This Row],[m/ž]]="Z",VLOOKUP(Tabulka2[[#This Row],[ročník]],'2. Kategorie'!B:E,4,0),"?")))</f>
        <v>?</v>
      </c>
      <c r="I229" s="9" t="str">
        <f>IF(COUNTIFS(Tabulka2[[#This Row],[klíč]],[klíč])&gt;1,"duplicita!","ok")</f>
        <v>ok</v>
      </c>
    </row>
    <row r="230" spans="2:9">
      <c r="B230" s="66" t="str">
        <f>CONCATENATE(Tabulka2[[#This Row],[kategorie]],"-",Tabulka2[[#This Row],[m/ž]],"-",Tabulka2[[#This Row],[start. č.]])</f>
        <v>?--</v>
      </c>
      <c r="C230" s="17"/>
      <c r="D230" s="18"/>
      <c r="E230" s="17"/>
      <c r="F230" s="18"/>
      <c r="G230" s="17"/>
      <c r="H230" s="13" t="str">
        <f>IF(ISBLANK('1. Index'!$C$13),"-",IF(Tabulka2[[#This Row],[m/ž]]="M",VLOOKUP(Tabulka2[[#This Row],[ročník]],'2. Kategorie'!B:E,3,0),IF(Tabulka2[[#This Row],[m/ž]]="Z",VLOOKUP(Tabulka2[[#This Row],[ročník]],'2. Kategorie'!B:E,4,0),"?")))</f>
        <v>?</v>
      </c>
      <c r="I230" s="9" t="str">
        <f>IF(COUNTIFS(Tabulka2[[#This Row],[klíč]],[klíč])&gt;1,"duplicita!","ok")</f>
        <v>ok</v>
      </c>
    </row>
    <row r="231" spans="2:9">
      <c r="B231" s="66" t="str">
        <f>CONCATENATE(Tabulka2[[#This Row],[kategorie]],"-",Tabulka2[[#This Row],[m/ž]],"-",Tabulka2[[#This Row],[start. č.]])</f>
        <v>?--</v>
      </c>
      <c r="C231" s="17"/>
      <c r="D231" s="18"/>
      <c r="E231" s="17"/>
      <c r="F231" s="18"/>
      <c r="G231" s="17"/>
      <c r="H231" s="13" t="str">
        <f>IF(ISBLANK('1. Index'!$C$13),"-",IF(Tabulka2[[#This Row],[m/ž]]="M",VLOOKUP(Tabulka2[[#This Row],[ročník]],'2. Kategorie'!B:E,3,0),IF(Tabulka2[[#This Row],[m/ž]]="Z",VLOOKUP(Tabulka2[[#This Row],[ročník]],'2. Kategorie'!B:E,4,0),"?")))</f>
        <v>?</v>
      </c>
      <c r="I231" s="9" t="str">
        <f>IF(COUNTIFS(Tabulka2[[#This Row],[klíč]],[klíč])&gt;1,"duplicita!","ok")</f>
        <v>ok</v>
      </c>
    </row>
    <row r="232" spans="2:9">
      <c r="B232" s="66" t="str">
        <f>CONCATENATE(Tabulka2[[#This Row],[kategorie]],"-",Tabulka2[[#This Row],[m/ž]],"-",Tabulka2[[#This Row],[start. č.]])</f>
        <v>?--</v>
      </c>
      <c r="C232" s="17"/>
      <c r="D232" s="18"/>
      <c r="E232" s="17"/>
      <c r="F232" s="18"/>
      <c r="G232" s="17"/>
      <c r="H232" s="13" t="str">
        <f>IF(ISBLANK('1. Index'!$C$13),"-",IF(Tabulka2[[#This Row],[m/ž]]="M",VLOOKUP(Tabulka2[[#This Row],[ročník]],'2. Kategorie'!B:E,3,0),IF(Tabulka2[[#This Row],[m/ž]]="Z",VLOOKUP(Tabulka2[[#This Row],[ročník]],'2. Kategorie'!B:E,4,0),"?")))</f>
        <v>?</v>
      </c>
      <c r="I232" s="9" t="str">
        <f>IF(COUNTIFS(Tabulka2[[#This Row],[klíč]],[klíč])&gt;1,"duplicita!","ok")</f>
        <v>ok</v>
      </c>
    </row>
    <row r="233" spans="2:9">
      <c r="B233" s="66" t="str">
        <f>CONCATENATE(Tabulka2[[#This Row],[kategorie]],"-",Tabulka2[[#This Row],[m/ž]],"-",Tabulka2[[#This Row],[start. č.]])</f>
        <v>?--</v>
      </c>
      <c r="C233" s="17"/>
      <c r="D233" s="18"/>
      <c r="E233" s="17"/>
      <c r="F233" s="18"/>
      <c r="G233" s="17"/>
      <c r="H233" s="13" t="str">
        <f>IF(ISBLANK('1. Index'!$C$13),"-",IF(Tabulka2[[#This Row],[m/ž]]="M",VLOOKUP(Tabulka2[[#This Row],[ročník]],'2. Kategorie'!B:E,3,0),IF(Tabulka2[[#This Row],[m/ž]]="Z",VLOOKUP(Tabulka2[[#This Row],[ročník]],'2. Kategorie'!B:E,4,0),"?")))</f>
        <v>?</v>
      </c>
      <c r="I233" s="9" t="str">
        <f>IF(COUNTIFS(Tabulka2[[#This Row],[klíč]],[klíč])&gt;1,"duplicita!","ok")</f>
        <v>ok</v>
      </c>
    </row>
    <row r="234" spans="2:9">
      <c r="B234" s="66" t="str">
        <f>CONCATENATE(Tabulka2[[#This Row],[kategorie]],"-",Tabulka2[[#This Row],[m/ž]],"-",Tabulka2[[#This Row],[start. č.]])</f>
        <v>?--</v>
      </c>
      <c r="C234" s="17"/>
      <c r="D234" s="18"/>
      <c r="E234" s="17"/>
      <c r="F234" s="18"/>
      <c r="G234" s="17"/>
      <c r="H234" s="13" t="str">
        <f>IF(ISBLANK('1. Index'!$C$13),"-",IF(Tabulka2[[#This Row],[m/ž]]="M",VLOOKUP(Tabulka2[[#This Row],[ročník]],'2. Kategorie'!B:E,3,0),IF(Tabulka2[[#This Row],[m/ž]]="Z",VLOOKUP(Tabulka2[[#This Row],[ročník]],'2. Kategorie'!B:E,4,0),"?")))</f>
        <v>?</v>
      </c>
      <c r="I234" s="9" t="str">
        <f>IF(COUNTIFS(Tabulka2[[#This Row],[klíč]],[klíč])&gt;1,"duplicita!","ok")</f>
        <v>ok</v>
      </c>
    </row>
    <row r="235" spans="2:9">
      <c r="B235" s="66" t="str">
        <f>CONCATENATE(Tabulka2[[#This Row],[kategorie]],"-",Tabulka2[[#This Row],[m/ž]],"-",Tabulka2[[#This Row],[start. č.]])</f>
        <v>?--</v>
      </c>
      <c r="C235" s="17"/>
      <c r="D235" s="18"/>
      <c r="E235" s="17"/>
      <c r="F235" s="18"/>
      <c r="G235" s="17"/>
      <c r="H235" s="13" t="str">
        <f>IF(ISBLANK('1. Index'!$C$13),"-",IF(Tabulka2[[#This Row],[m/ž]]="M",VLOOKUP(Tabulka2[[#This Row],[ročník]],'2. Kategorie'!B:E,3,0),IF(Tabulka2[[#This Row],[m/ž]]="Z",VLOOKUP(Tabulka2[[#This Row],[ročník]],'2. Kategorie'!B:E,4,0),"?")))</f>
        <v>?</v>
      </c>
      <c r="I235" s="9" t="str">
        <f>IF(COUNTIFS(Tabulka2[[#This Row],[klíč]],[klíč])&gt;1,"duplicita!","ok")</f>
        <v>ok</v>
      </c>
    </row>
    <row r="236" spans="2:9">
      <c r="B236" s="66" t="str">
        <f>CONCATENATE(Tabulka2[[#This Row],[kategorie]],"-",Tabulka2[[#This Row],[m/ž]],"-",Tabulka2[[#This Row],[start. č.]])</f>
        <v>?--</v>
      </c>
      <c r="C236" s="17"/>
      <c r="D236" s="18"/>
      <c r="E236" s="17"/>
      <c r="F236" s="18"/>
      <c r="G236" s="17"/>
      <c r="H236" s="13" t="str">
        <f>IF(ISBLANK('1. Index'!$C$13),"-",IF(Tabulka2[[#This Row],[m/ž]]="M",VLOOKUP(Tabulka2[[#This Row],[ročník]],'2. Kategorie'!B:E,3,0),IF(Tabulka2[[#This Row],[m/ž]]="Z",VLOOKUP(Tabulka2[[#This Row],[ročník]],'2. Kategorie'!B:E,4,0),"?")))</f>
        <v>?</v>
      </c>
      <c r="I236" s="9" t="str">
        <f>IF(COUNTIFS(Tabulka2[[#This Row],[klíč]],[klíč])&gt;1,"duplicita!","ok")</f>
        <v>ok</v>
      </c>
    </row>
    <row r="237" spans="2:9">
      <c r="B237" s="66" t="str">
        <f>CONCATENATE(Tabulka2[[#This Row],[kategorie]],"-",Tabulka2[[#This Row],[m/ž]],"-",Tabulka2[[#This Row],[start. č.]])</f>
        <v>?--</v>
      </c>
      <c r="C237" s="17"/>
      <c r="D237" s="18"/>
      <c r="E237" s="17"/>
      <c r="F237" s="18"/>
      <c r="G237" s="17"/>
      <c r="H237" s="13" t="str">
        <f>IF(ISBLANK('1. Index'!$C$13),"-",IF(Tabulka2[[#This Row],[m/ž]]="M",VLOOKUP(Tabulka2[[#This Row],[ročník]],'2. Kategorie'!B:E,3,0),IF(Tabulka2[[#This Row],[m/ž]]="Z",VLOOKUP(Tabulka2[[#This Row],[ročník]],'2. Kategorie'!B:E,4,0),"?")))</f>
        <v>?</v>
      </c>
      <c r="I237" s="9" t="str">
        <f>IF(COUNTIFS(Tabulka2[[#This Row],[klíč]],[klíč])&gt;1,"duplicita!","ok")</f>
        <v>ok</v>
      </c>
    </row>
    <row r="238" spans="2:9">
      <c r="B238" s="66" t="str">
        <f>CONCATENATE(Tabulka2[[#This Row],[kategorie]],"-",Tabulka2[[#This Row],[m/ž]],"-",Tabulka2[[#This Row],[start. č.]])</f>
        <v>?--</v>
      </c>
      <c r="C238" s="17"/>
      <c r="D238" s="18"/>
      <c r="E238" s="17"/>
      <c r="F238" s="18"/>
      <c r="G238" s="17"/>
      <c r="H238" s="13" t="str">
        <f>IF(ISBLANK('1. Index'!$C$13),"-",IF(Tabulka2[[#This Row],[m/ž]]="M",VLOOKUP(Tabulka2[[#This Row],[ročník]],'2. Kategorie'!B:E,3,0),IF(Tabulka2[[#This Row],[m/ž]]="Z",VLOOKUP(Tabulka2[[#This Row],[ročník]],'2. Kategorie'!B:E,4,0),"?")))</f>
        <v>?</v>
      </c>
      <c r="I238" s="9" t="str">
        <f>IF(COUNTIFS(Tabulka2[[#This Row],[klíč]],[klíč])&gt;1,"duplicita!","ok")</f>
        <v>ok</v>
      </c>
    </row>
    <row r="239" spans="2:9">
      <c r="B239" s="66" t="str">
        <f>CONCATENATE(Tabulka2[[#This Row],[kategorie]],"-",Tabulka2[[#This Row],[m/ž]],"-",Tabulka2[[#This Row],[start. č.]])</f>
        <v>?--</v>
      </c>
      <c r="C239" s="17"/>
      <c r="D239" s="18"/>
      <c r="E239" s="17"/>
      <c r="F239" s="18"/>
      <c r="G239" s="17"/>
      <c r="H239" s="13" t="str">
        <f>IF(ISBLANK('1. Index'!$C$13),"-",IF(Tabulka2[[#This Row],[m/ž]]="M",VLOOKUP(Tabulka2[[#This Row],[ročník]],'2. Kategorie'!B:E,3,0),IF(Tabulka2[[#This Row],[m/ž]]="Z",VLOOKUP(Tabulka2[[#This Row],[ročník]],'2. Kategorie'!B:E,4,0),"?")))</f>
        <v>?</v>
      </c>
      <c r="I239" s="9" t="str">
        <f>IF(COUNTIFS(Tabulka2[[#This Row],[klíč]],[klíč])&gt;1,"duplicita!","ok")</f>
        <v>ok</v>
      </c>
    </row>
    <row r="240" spans="2:9">
      <c r="B240" s="66" t="str">
        <f>CONCATENATE(Tabulka2[[#This Row],[kategorie]],"-",Tabulka2[[#This Row],[m/ž]],"-",Tabulka2[[#This Row],[start. č.]])</f>
        <v>?--</v>
      </c>
      <c r="C240" s="17"/>
      <c r="D240" s="18"/>
      <c r="E240" s="17"/>
      <c r="F240" s="18"/>
      <c r="G240" s="17"/>
      <c r="H240" s="13" t="str">
        <f>IF(ISBLANK('1. Index'!$C$13),"-",IF(Tabulka2[[#This Row],[m/ž]]="M",VLOOKUP(Tabulka2[[#This Row],[ročník]],'2. Kategorie'!B:E,3,0),IF(Tabulka2[[#This Row],[m/ž]]="Z",VLOOKUP(Tabulka2[[#This Row],[ročník]],'2. Kategorie'!B:E,4,0),"?")))</f>
        <v>?</v>
      </c>
      <c r="I240" s="9" t="str">
        <f>IF(COUNTIFS(Tabulka2[[#This Row],[klíč]],[klíč])&gt;1,"duplicita!","ok")</f>
        <v>ok</v>
      </c>
    </row>
    <row r="241" spans="2:9">
      <c r="B241" s="66" t="str">
        <f>CONCATENATE(Tabulka2[[#This Row],[kategorie]],"-",Tabulka2[[#This Row],[m/ž]],"-",Tabulka2[[#This Row],[start. č.]])</f>
        <v>?--</v>
      </c>
      <c r="C241" s="17"/>
      <c r="D241" s="18"/>
      <c r="E241" s="17"/>
      <c r="F241" s="18"/>
      <c r="G241" s="17"/>
      <c r="H241" s="13" t="str">
        <f>IF(ISBLANK('1. Index'!$C$13),"-",IF(Tabulka2[[#This Row],[m/ž]]="M",VLOOKUP(Tabulka2[[#This Row],[ročník]],'2. Kategorie'!B:E,3,0),IF(Tabulka2[[#This Row],[m/ž]]="Z",VLOOKUP(Tabulka2[[#This Row],[ročník]],'2. Kategorie'!B:E,4,0),"?")))</f>
        <v>?</v>
      </c>
      <c r="I241" s="9" t="str">
        <f>IF(COUNTIFS(Tabulka2[[#This Row],[klíč]],[klíč])&gt;1,"duplicita!","ok")</f>
        <v>ok</v>
      </c>
    </row>
    <row r="242" spans="2:9">
      <c r="B242" s="66" t="str">
        <f>CONCATENATE(Tabulka2[[#This Row],[kategorie]],"-",Tabulka2[[#This Row],[m/ž]],"-",Tabulka2[[#This Row],[start. č.]])</f>
        <v>?--</v>
      </c>
      <c r="C242" s="17"/>
      <c r="D242" s="18"/>
      <c r="E242" s="17"/>
      <c r="F242" s="18"/>
      <c r="G242" s="17"/>
      <c r="H242" s="13" t="str">
        <f>IF(ISBLANK('1. Index'!$C$13),"-",IF(Tabulka2[[#This Row],[m/ž]]="M",VLOOKUP(Tabulka2[[#This Row],[ročník]],'2. Kategorie'!B:E,3,0),IF(Tabulka2[[#This Row],[m/ž]]="Z",VLOOKUP(Tabulka2[[#This Row],[ročník]],'2. Kategorie'!B:E,4,0),"?")))</f>
        <v>?</v>
      </c>
      <c r="I242" s="9" t="str">
        <f>IF(COUNTIFS(Tabulka2[[#This Row],[klíč]],[klíč])&gt;1,"duplicita!","ok")</f>
        <v>ok</v>
      </c>
    </row>
    <row r="243" spans="2:9">
      <c r="B243" s="66" t="str">
        <f>CONCATENATE(Tabulka2[[#This Row],[kategorie]],"-",Tabulka2[[#This Row],[m/ž]],"-",Tabulka2[[#This Row],[start. č.]])</f>
        <v>?--</v>
      </c>
      <c r="C243" s="17"/>
      <c r="D243" s="18"/>
      <c r="E243" s="17"/>
      <c r="F243" s="18"/>
      <c r="G243" s="17"/>
      <c r="H243" s="13" t="str">
        <f>IF(ISBLANK('1. Index'!$C$13),"-",IF(Tabulka2[[#This Row],[m/ž]]="M",VLOOKUP(Tabulka2[[#This Row],[ročník]],'2. Kategorie'!B:E,3,0),IF(Tabulka2[[#This Row],[m/ž]]="Z",VLOOKUP(Tabulka2[[#This Row],[ročník]],'2. Kategorie'!B:E,4,0),"?")))</f>
        <v>?</v>
      </c>
      <c r="I243" s="9" t="str">
        <f>IF(COUNTIFS(Tabulka2[[#This Row],[klíč]],[klíč])&gt;1,"duplicita!","ok")</f>
        <v>ok</v>
      </c>
    </row>
    <row r="244" spans="2:9">
      <c r="B244" s="66" t="str">
        <f>CONCATENATE(Tabulka2[[#This Row],[kategorie]],"-",Tabulka2[[#This Row],[m/ž]],"-",Tabulka2[[#This Row],[start. č.]])</f>
        <v>?--</v>
      </c>
      <c r="C244" s="17"/>
      <c r="D244" s="18"/>
      <c r="E244" s="17"/>
      <c r="F244" s="18"/>
      <c r="G244" s="17"/>
      <c r="H244" s="13" t="str">
        <f>IF(ISBLANK('1. Index'!$C$13),"-",IF(Tabulka2[[#This Row],[m/ž]]="M",VLOOKUP(Tabulka2[[#This Row],[ročník]],'2. Kategorie'!B:E,3,0),IF(Tabulka2[[#This Row],[m/ž]]="Z",VLOOKUP(Tabulka2[[#This Row],[ročník]],'2. Kategorie'!B:E,4,0),"?")))</f>
        <v>?</v>
      </c>
      <c r="I244" s="9" t="str">
        <f>IF(COUNTIFS(Tabulka2[[#This Row],[klíč]],[klíč])&gt;1,"duplicita!","ok")</f>
        <v>ok</v>
      </c>
    </row>
    <row r="245" spans="2:9">
      <c r="B245" s="66" t="str">
        <f>CONCATENATE(Tabulka2[[#This Row],[kategorie]],"-",Tabulka2[[#This Row],[m/ž]],"-",Tabulka2[[#This Row],[start. č.]])</f>
        <v>?--</v>
      </c>
      <c r="C245" s="17"/>
      <c r="D245" s="18"/>
      <c r="E245" s="17"/>
      <c r="F245" s="18"/>
      <c r="G245" s="17"/>
      <c r="H245" s="13" t="str">
        <f>IF(ISBLANK('1. Index'!$C$13),"-",IF(Tabulka2[[#This Row],[m/ž]]="M",VLOOKUP(Tabulka2[[#This Row],[ročník]],'2. Kategorie'!B:E,3,0),IF(Tabulka2[[#This Row],[m/ž]]="Z",VLOOKUP(Tabulka2[[#This Row],[ročník]],'2. Kategorie'!B:E,4,0),"?")))</f>
        <v>?</v>
      </c>
      <c r="I245" s="9" t="str">
        <f>IF(COUNTIFS(Tabulka2[[#This Row],[klíč]],[klíč])&gt;1,"duplicita!","ok")</f>
        <v>ok</v>
      </c>
    </row>
    <row r="246" spans="2:9">
      <c r="B246" s="66" t="str">
        <f>CONCATENATE(Tabulka2[[#This Row],[kategorie]],"-",Tabulka2[[#This Row],[m/ž]],"-",Tabulka2[[#This Row],[start. č.]])</f>
        <v>?--</v>
      </c>
      <c r="C246" s="17"/>
      <c r="D246" s="18"/>
      <c r="E246" s="17"/>
      <c r="F246" s="18"/>
      <c r="G246" s="17"/>
      <c r="H246" s="13" t="str">
        <f>IF(ISBLANK('1. Index'!$C$13),"-",IF(Tabulka2[[#This Row],[m/ž]]="M",VLOOKUP(Tabulka2[[#This Row],[ročník]],'2. Kategorie'!B:E,3,0),IF(Tabulka2[[#This Row],[m/ž]]="Z",VLOOKUP(Tabulka2[[#This Row],[ročník]],'2. Kategorie'!B:E,4,0),"?")))</f>
        <v>?</v>
      </c>
      <c r="I246" s="9" t="str">
        <f>IF(COUNTIFS(Tabulka2[[#This Row],[klíč]],[klíč])&gt;1,"duplicita!","ok")</f>
        <v>ok</v>
      </c>
    </row>
    <row r="247" spans="2:9">
      <c r="B247" s="66" t="str">
        <f>CONCATENATE(Tabulka2[[#This Row],[kategorie]],"-",Tabulka2[[#This Row],[m/ž]],"-",Tabulka2[[#This Row],[start. č.]])</f>
        <v>?--</v>
      </c>
      <c r="C247" s="17"/>
      <c r="D247" s="18"/>
      <c r="E247" s="17"/>
      <c r="F247" s="18"/>
      <c r="G247" s="17"/>
      <c r="H247" s="13" t="str">
        <f>IF(ISBLANK('1. Index'!$C$13),"-",IF(Tabulka2[[#This Row],[m/ž]]="M",VLOOKUP(Tabulka2[[#This Row],[ročník]],'2. Kategorie'!B:E,3,0),IF(Tabulka2[[#This Row],[m/ž]]="Z",VLOOKUP(Tabulka2[[#This Row],[ročník]],'2. Kategorie'!B:E,4,0),"?")))</f>
        <v>?</v>
      </c>
      <c r="I247" s="9" t="str">
        <f>IF(COUNTIFS(Tabulka2[[#This Row],[klíč]],[klíč])&gt;1,"duplicita!","ok")</f>
        <v>ok</v>
      </c>
    </row>
    <row r="248" spans="2:9">
      <c r="B248" s="66" t="str">
        <f>CONCATENATE(Tabulka2[[#This Row],[kategorie]],"-",Tabulka2[[#This Row],[m/ž]],"-",Tabulka2[[#This Row],[start. č.]])</f>
        <v>?--</v>
      </c>
      <c r="C248" s="17"/>
      <c r="D248" s="18"/>
      <c r="E248" s="17"/>
      <c r="F248" s="18"/>
      <c r="G248" s="17"/>
      <c r="H248" s="13" t="str">
        <f>IF(ISBLANK('1. Index'!$C$13),"-",IF(Tabulka2[[#This Row],[m/ž]]="M",VLOOKUP(Tabulka2[[#This Row],[ročník]],'2. Kategorie'!B:E,3,0),IF(Tabulka2[[#This Row],[m/ž]]="Z",VLOOKUP(Tabulka2[[#This Row],[ročník]],'2. Kategorie'!B:E,4,0),"?")))</f>
        <v>?</v>
      </c>
      <c r="I248" s="9" t="str">
        <f>IF(COUNTIFS(Tabulka2[[#This Row],[klíč]],[klíč])&gt;1,"duplicita!","ok")</f>
        <v>ok</v>
      </c>
    </row>
    <row r="249" spans="2:9">
      <c r="B249" s="66" t="str">
        <f>CONCATENATE(Tabulka2[[#This Row],[kategorie]],"-",Tabulka2[[#This Row],[m/ž]],"-",Tabulka2[[#This Row],[start. č.]])</f>
        <v>?--</v>
      </c>
      <c r="C249" s="17"/>
      <c r="D249" s="18"/>
      <c r="E249" s="17"/>
      <c r="F249" s="18"/>
      <c r="G249" s="17"/>
      <c r="H249" s="13" t="str">
        <f>IF(ISBLANK('1. Index'!$C$13),"-",IF(Tabulka2[[#This Row],[m/ž]]="M",VLOOKUP(Tabulka2[[#This Row],[ročník]],'2. Kategorie'!B:E,3,0),IF(Tabulka2[[#This Row],[m/ž]]="Z",VLOOKUP(Tabulka2[[#This Row],[ročník]],'2. Kategorie'!B:E,4,0),"?")))</f>
        <v>?</v>
      </c>
      <c r="I249" s="9" t="str">
        <f>IF(COUNTIFS(Tabulka2[[#This Row],[klíč]],[klíč])&gt;1,"duplicita!","ok")</f>
        <v>ok</v>
      </c>
    </row>
    <row r="250" spans="2:9">
      <c r="B250" s="66" t="str">
        <f>CONCATENATE(Tabulka2[[#This Row],[kategorie]],"-",Tabulka2[[#This Row],[m/ž]],"-",Tabulka2[[#This Row],[start. č.]])</f>
        <v>?--</v>
      </c>
      <c r="C250" s="17"/>
      <c r="D250" s="18"/>
      <c r="E250" s="17"/>
      <c r="F250" s="18"/>
      <c r="G250" s="17"/>
      <c r="H250" s="13" t="str">
        <f>IF(ISBLANK('1. Index'!$C$13),"-",IF(Tabulka2[[#This Row],[m/ž]]="M",VLOOKUP(Tabulka2[[#This Row],[ročník]],'2. Kategorie'!B:E,3,0),IF(Tabulka2[[#This Row],[m/ž]]="Z",VLOOKUP(Tabulka2[[#This Row],[ročník]],'2. Kategorie'!B:E,4,0),"?")))</f>
        <v>?</v>
      </c>
      <c r="I250" s="9" t="str">
        <f>IF(COUNTIFS(Tabulka2[[#This Row],[klíč]],[klíč])&gt;1,"duplicita!","ok")</f>
        <v>ok</v>
      </c>
    </row>
    <row r="251" spans="2:9">
      <c r="B251" s="66" t="str">
        <f>CONCATENATE(Tabulka2[[#This Row],[kategorie]],"-",Tabulka2[[#This Row],[m/ž]],"-",Tabulka2[[#This Row],[start. č.]])</f>
        <v>?--</v>
      </c>
      <c r="C251" s="17"/>
      <c r="D251" s="18"/>
      <c r="E251" s="17"/>
      <c r="F251" s="18"/>
      <c r="G251" s="17"/>
      <c r="H251" s="13" t="str">
        <f>IF(ISBLANK('1. Index'!$C$13),"-",IF(Tabulka2[[#This Row],[m/ž]]="M",VLOOKUP(Tabulka2[[#This Row],[ročník]],'2. Kategorie'!B:E,3,0),IF(Tabulka2[[#This Row],[m/ž]]="Z",VLOOKUP(Tabulka2[[#This Row],[ročník]],'2. Kategorie'!B:E,4,0),"?")))</f>
        <v>?</v>
      </c>
      <c r="I251" s="9" t="str">
        <f>IF(COUNTIFS(Tabulka2[[#This Row],[klíč]],[klíč])&gt;1,"duplicita!","ok")</f>
        <v>ok</v>
      </c>
    </row>
    <row r="252" spans="2:9">
      <c r="B252" s="66" t="str">
        <f>CONCATENATE(Tabulka2[[#This Row],[kategorie]],"-",Tabulka2[[#This Row],[m/ž]],"-",Tabulka2[[#This Row],[start. č.]])</f>
        <v>?--</v>
      </c>
      <c r="C252" s="17"/>
      <c r="D252" s="18"/>
      <c r="E252" s="17"/>
      <c r="F252" s="18"/>
      <c r="G252" s="17"/>
      <c r="H252" s="13" t="str">
        <f>IF(ISBLANK('1. Index'!$C$13),"-",IF(Tabulka2[[#This Row],[m/ž]]="M",VLOOKUP(Tabulka2[[#This Row],[ročník]],'2. Kategorie'!B:E,3,0),IF(Tabulka2[[#This Row],[m/ž]]="Z",VLOOKUP(Tabulka2[[#This Row],[ročník]],'2. Kategorie'!B:E,4,0),"?")))</f>
        <v>?</v>
      </c>
      <c r="I252" s="9" t="str">
        <f>IF(COUNTIFS(Tabulka2[[#This Row],[klíč]],[klíč])&gt;1,"duplicita!","ok")</f>
        <v>ok</v>
      </c>
    </row>
    <row r="253" spans="2:9">
      <c r="B253" s="66" t="str">
        <f>CONCATENATE(Tabulka2[[#This Row],[kategorie]],"-",Tabulka2[[#This Row],[m/ž]],"-",Tabulka2[[#This Row],[start. č.]])</f>
        <v>?--</v>
      </c>
      <c r="C253" s="17"/>
      <c r="D253" s="18"/>
      <c r="E253" s="17"/>
      <c r="F253" s="18"/>
      <c r="G253" s="17"/>
      <c r="H253" s="13" t="str">
        <f>IF(ISBLANK('1. Index'!$C$13),"-",IF(Tabulka2[[#This Row],[m/ž]]="M",VLOOKUP(Tabulka2[[#This Row],[ročník]],'2. Kategorie'!B:E,3,0),IF(Tabulka2[[#This Row],[m/ž]]="Z",VLOOKUP(Tabulka2[[#This Row],[ročník]],'2. Kategorie'!B:E,4,0),"?")))</f>
        <v>?</v>
      </c>
      <c r="I253" s="9" t="str">
        <f>IF(COUNTIFS(Tabulka2[[#This Row],[klíč]],[klíč])&gt;1,"duplicita!","ok")</f>
        <v>ok</v>
      </c>
    </row>
    <row r="254" spans="2:9">
      <c r="B254" s="66" t="str">
        <f>CONCATENATE(Tabulka2[[#This Row],[kategorie]],"-",Tabulka2[[#This Row],[m/ž]],"-",Tabulka2[[#This Row],[start. č.]])</f>
        <v>?--</v>
      </c>
      <c r="C254" s="17"/>
      <c r="D254" s="18"/>
      <c r="E254" s="17"/>
      <c r="F254" s="18"/>
      <c r="G254" s="17"/>
      <c r="H254" s="13" t="str">
        <f>IF(ISBLANK('1. Index'!$C$13),"-",IF(Tabulka2[[#This Row],[m/ž]]="M",VLOOKUP(Tabulka2[[#This Row],[ročník]],'2. Kategorie'!B:E,3,0),IF(Tabulka2[[#This Row],[m/ž]]="Z",VLOOKUP(Tabulka2[[#This Row],[ročník]],'2. Kategorie'!B:E,4,0),"?")))</f>
        <v>?</v>
      </c>
      <c r="I254" s="9" t="str">
        <f>IF(COUNTIFS(Tabulka2[[#This Row],[klíč]],[klíč])&gt;1,"duplicita!","ok")</f>
        <v>ok</v>
      </c>
    </row>
    <row r="255" spans="2:9">
      <c r="B255" s="66" t="str">
        <f>CONCATENATE(Tabulka2[[#This Row],[kategorie]],"-",Tabulka2[[#This Row],[m/ž]],"-",Tabulka2[[#This Row],[start. č.]])</f>
        <v>?--</v>
      </c>
      <c r="C255" s="17"/>
      <c r="D255" s="18"/>
      <c r="E255" s="17"/>
      <c r="F255" s="18"/>
      <c r="G255" s="17"/>
      <c r="H255" s="13" t="str">
        <f>IF(ISBLANK('1. Index'!$C$13),"-",IF(Tabulka2[[#This Row],[m/ž]]="M",VLOOKUP(Tabulka2[[#This Row],[ročník]],'2. Kategorie'!B:E,3,0),IF(Tabulka2[[#This Row],[m/ž]]="Z",VLOOKUP(Tabulka2[[#This Row],[ročník]],'2. Kategorie'!B:E,4,0),"?")))</f>
        <v>?</v>
      </c>
      <c r="I255" s="9" t="str">
        <f>IF(COUNTIFS(Tabulka2[[#This Row],[klíč]],[klíč])&gt;1,"duplicita!","ok")</f>
        <v>ok</v>
      </c>
    </row>
    <row r="256" spans="2:9">
      <c r="B256" s="66" t="str">
        <f>CONCATENATE(Tabulka2[[#This Row],[kategorie]],"-",Tabulka2[[#This Row],[m/ž]],"-",Tabulka2[[#This Row],[start. č.]])</f>
        <v>?--</v>
      </c>
      <c r="C256" s="17"/>
      <c r="D256" s="18"/>
      <c r="E256" s="17"/>
      <c r="F256" s="18"/>
      <c r="G256" s="17"/>
      <c r="H256" s="13" t="str">
        <f>IF(ISBLANK('1. Index'!$C$13),"-",IF(Tabulka2[[#This Row],[m/ž]]="M",VLOOKUP(Tabulka2[[#This Row],[ročník]],'2. Kategorie'!B:E,3,0),IF(Tabulka2[[#This Row],[m/ž]]="Z",VLOOKUP(Tabulka2[[#This Row],[ročník]],'2. Kategorie'!B:E,4,0),"?")))</f>
        <v>?</v>
      </c>
      <c r="I256" s="9" t="str">
        <f>IF(COUNTIFS(Tabulka2[[#This Row],[klíč]],[klíč])&gt;1,"duplicita!","ok")</f>
        <v>ok</v>
      </c>
    </row>
    <row r="257" spans="2:9">
      <c r="B257" s="66" t="str">
        <f>CONCATENATE(Tabulka2[[#This Row],[kategorie]],"-",Tabulka2[[#This Row],[m/ž]],"-",Tabulka2[[#This Row],[start. č.]])</f>
        <v>?--</v>
      </c>
      <c r="C257" s="17"/>
      <c r="D257" s="18"/>
      <c r="E257" s="17"/>
      <c r="F257" s="18"/>
      <c r="G257" s="17"/>
      <c r="H257" s="13" t="str">
        <f>IF(ISBLANK('1. Index'!$C$13),"-",IF(Tabulka2[[#This Row],[m/ž]]="M",VLOOKUP(Tabulka2[[#This Row],[ročník]],'2. Kategorie'!B:E,3,0),IF(Tabulka2[[#This Row],[m/ž]]="Z",VLOOKUP(Tabulka2[[#This Row],[ročník]],'2. Kategorie'!B:E,4,0),"?")))</f>
        <v>?</v>
      </c>
      <c r="I257" s="9" t="str">
        <f>IF(COUNTIFS(Tabulka2[[#This Row],[klíč]],[klíč])&gt;1,"duplicita!","ok")</f>
        <v>ok</v>
      </c>
    </row>
    <row r="258" spans="2:9">
      <c r="B258" s="66" t="str">
        <f>CONCATENATE(Tabulka2[[#This Row],[kategorie]],"-",Tabulka2[[#This Row],[m/ž]],"-",Tabulka2[[#This Row],[start. č.]])</f>
        <v>?--</v>
      </c>
      <c r="C258" s="17"/>
      <c r="D258" s="18"/>
      <c r="E258" s="17"/>
      <c r="F258" s="18"/>
      <c r="G258" s="17"/>
      <c r="H258" s="13" t="str">
        <f>IF(ISBLANK('1. Index'!$C$13),"-",IF(Tabulka2[[#This Row],[m/ž]]="M",VLOOKUP(Tabulka2[[#This Row],[ročník]],'2. Kategorie'!B:E,3,0),IF(Tabulka2[[#This Row],[m/ž]]="Z",VLOOKUP(Tabulka2[[#This Row],[ročník]],'2. Kategorie'!B:E,4,0),"?")))</f>
        <v>?</v>
      </c>
      <c r="I258" s="9" t="str">
        <f>IF(COUNTIFS(Tabulka2[[#This Row],[klíč]],[klíč])&gt;1,"duplicita!","ok")</f>
        <v>ok</v>
      </c>
    </row>
    <row r="259" spans="2:9">
      <c r="B259" s="66" t="str">
        <f>CONCATENATE(Tabulka2[[#This Row],[kategorie]],"-",Tabulka2[[#This Row],[m/ž]],"-",Tabulka2[[#This Row],[start. č.]])</f>
        <v>?--</v>
      </c>
      <c r="C259" s="17"/>
      <c r="D259" s="18"/>
      <c r="E259" s="17"/>
      <c r="F259" s="18"/>
      <c r="G259" s="17"/>
      <c r="H259" s="13" t="str">
        <f>IF(ISBLANK('1. Index'!$C$13),"-",IF(Tabulka2[[#This Row],[m/ž]]="M",VLOOKUP(Tabulka2[[#This Row],[ročník]],'2. Kategorie'!B:E,3,0),IF(Tabulka2[[#This Row],[m/ž]]="Z",VLOOKUP(Tabulka2[[#This Row],[ročník]],'2. Kategorie'!B:E,4,0),"?")))</f>
        <v>?</v>
      </c>
      <c r="I259" s="9" t="str">
        <f>IF(COUNTIFS(Tabulka2[[#This Row],[klíč]],[klíč])&gt;1,"duplicita!","ok")</f>
        <v>ok</v>
      </c>
    </row>
    <row r="260" spans="2:9">
      <c r="B260" s="66" t="str">
        <f>CONCATENATE(Tabulka2[[#This Row],[kategorie]],"-",Tabulka2[[#This Row],[m/ž]],"-",Tabulka2[[#This Row],[start. č.]])</f>
        <v>?--</v>
      </c>
      <c r="C260" s="17"/>
      <c r="D260" s="18"/>
      <c r="E260" s="17"/>
      <c r="F260" s="18"/>
      <c r="G260" s="17"/>
      <c r="H260" s="13" t="str">
        <f>IF(ISBLANK('1. Index'!$C$13),"-",IF(Tabulka2[[#This Row],[m/ž]]="M",VLOOKUP(Tabulka2[[#This Row],[ročník]],'2. Kategorie'!B:E,3,0),IF(Tabulka2[[#This Row],[m/ž]]="Z",VLOOKUP(Tabulka2[[#This Row],[ročník]],'2. Kategorie'!B:E,4,0),"?")))</f>
        <v>?</v>
      </c>
      <c r="I260" s="9" t="str">
        <f>IF(COUNTIFS(Tabulka2[[#This Row],[klíč]],[klíč])&gt;1,"duplicita!","ok")</f>
        <v>ok</v>
      </c>
    </row>
    <row r="261" spans="2:9">
      <c r="B261" s="66" t="str">
        <f>CONCATENATE(Tabulka2[[#This Row],[kategorie]],"-",Tabulka2[[#This Row],[m/ž]],"-",Tabulka2[[#This Row],[start. č.]])</f>
        <v>?--</v>
      </c>
      <c r="C261" s="17"/>
      <c r="D261" s="18"/>
      <c r="E261" s="17"/>
      <c r="F261" s="18"/>
      <c r="G261" s="17"/>
      <c r="H261" s="13" t="str">
        <f>IF(ISBLANK('1. Index'!$C$13),"-",IF(Tabulka2[[#This Row],[m/ž]]="M",VLOOKUP(Tabulka2[[#This Row],[ročník]],'2. Kategorie'!B:E,3,0),IF(Tabulka2[[#This Row],[m/ž]]="Z",VLOOKUP(Tabulka2[[#This Row],[ročník]],'2. Kategorie'!B:E,4,0),"?")))</f>
        <v>?</v>
      </c>
      <c r="I261" s="9" t="str">
        <f>IF(COUNTIFS(Tabulka2[[#This Row],[klíč]],[klíč])&gt;1,"duplicita!","ok")</f>
        <v>ok</v>
      </c>
    </row>
    <row r="262" spans="2:9">
      <c r="B262" s="66" t="str">
        <f>CONCATENATE(Tabulka2[[#This Row],[kategorie]],"-",Tabulka2[[#This Row],[m/ž]],"-",Tabulka2[[#This Row],[start. č.]])</f>
        <v>?--</v>
      </c>
      <c r="C262" s="17"/>
      <c r="D262" s="18"/>
      <c r="E262" s="17"/>
      <c r="F262" s="18"/>
      <c r="G262" s="17"/>
      <c r="H262" s="13" t="str">
        <f>IF(ISBLANK('1. Index'!$C$13),"-",IF(Tabulka2[[#This Row],[m/ž]]="M",VLOOKUP(Tabulka2[[#This Row],[ročník]],'2. Kategorie'!B:E,3,0),IF(Tabulka2[[#This Row],[m/ž]]="Z",VLOOKUP(Tabulka2[[#This Row],[ročník]],'2. Kategorie'!B:E,4,0),"?")))</f>
        <v>?</v>
      </c>
      <c r="I262" s="9" t="str">
        <f>IF(COUNTIFS(Tabulka2[[#This Row],[klíč]],[klíč])&gt;1,"duplicita!","ok")</f>
        <v>ok</v>
      </c>
    </row>
    <row r="263" spans="2:9">
      <c r="B263" s="66" t="str">
        <f>CONCATENATE(Tabulka2[[#This Row],[kategorie]],"-",Tabulka2[[#This Row],[m/ž]],"-",Tabulka2[[#This Row],[start. č.]])</f>
        <v>?--</v>
      </c>
      <c r="C263" s="17"/>
      <c r="D263" s="18"/>
      <c r="E263" s="17"/>
      <c r="F263" s="18"/>
      <c r="G263" s="17"/>
      <c r="H263" s="13" t="str">
        <f>IF(ISBLANK('1. Index'!$C$13),"-",IF(Tabulka2[[#This Row],[m/ž]]="M",VLOOKUP(Tabulka2[[#This Row],[ročník]],'2. Kategorie'!B:E,3,0),IF(Tabulka2[[#This Row],[m/ž]]="Z",VLOOKUP(Tabulka2[[#This Row],[ročník]],'2. Kategorie'!B:E,4,0),"?")))</f>
        <v>?</v>
      </c>
      <c r="I263" s="9" t="str">
        <f>IF(COUNTIFS(Tabulka2[[#This Row],[klíč]],[klíč])&gt;1,"duplicita!","ok")</f>
        <v>ok</v>
      </c>
    </row>
    <row r="264" spans="2:9">
      <c r="B264" s="66" t="str">
        <f>CONCATENATE(Tabulka2[[#This Row],[kategorie]],"-",Tabulka2[[#This Row],[m/ž]],"-",Tabulka2[[#This Row],[start. č.]])</f>
        <v>?--</v>
      </c>
      <c r="C264" s="17"/>
      <c r="D264" s="18"/>
      <c r="E264" s="17"/>
      <c r="F264" s="18"/>
      <c r="G264" s="17"/>
      <c r="H264" s="13" t="str">
        <f>IF(ISBLANK('1. Index'!$C$13),"-",IF(Tabulka2[[#This Row],[m/ž]]="M",VLOOKUP(Tabulka2[[#This Row],[ročník]],'2. Kategorie'!B:E,3,0),IF(Tabulka2[[#This Row],[m/ž]]="Z",VLOOKUP(Tabulka2[[#This Row],[ročník]],'2. Kategorie'!B:E,4,0),"?")))</f>
        <v>?</v>
      </c>
      <c r="I264" s="9" t="str">
        <f>IF(COUNTIFS(Tabulka2[[#This Row],[klíč]],[klíč])&gt;1,"duplicita!","ok")</f>
        <v>ok</v>
      </c>
    </row>
    <row r="265" spans="2:9">
      <c r="B265" s="66" t="str">
        <f>CONCATENATE(Tabulka2[[#This Row],[kategorie]],"-",Tabulka2[[#This Row],[m/ž]],"-",Tabulka2[[#This Row],[start. č.]])</f>
        <v>?--</v>
      </c>
      <c r="C265" s="17"/>
      <c r="D265" s="18"/>
      <c r="E265" s="17"/>
      <c r="F265" s="18"/>
      <c r="G265" s="17"/>
      <c r="H265" s="13" t="str">
        <f>IF(ISBLANK('1. Index'!$C$13),"-",IF(Tabulka2[[#This Row],[m/ž]]="M",VLOOKUP(Tabulka2[[#This Row],[ročník]],'2. Kategorie'!B:E,3,0),IF(Tabulka2[[#This Row],[m/ž]]="Z",VLOOKUP(Tabulka2[[#This Row],[ročník]],'2. Kategorie'!B:E,4,0),"?")))</f>
        <v>?</v>
      </c>
      <c r="I265" s="9" t="str">
        <f>IF(COUNTIFS(Tabulka2[[#This Row],[klíč]],[klíč])&gt;1,"duplicita!","ok")</f>
        <v>ok</v>
      </c>
    </row>
    <row r="266" spans="2:9">
      <c r="B266" s="66" t="str">
        <f>CONCATENATE(Tabulka2[[#This Row],[kategorie]],"-",Tabulka2[[#This Row],[m/ž]],"-",Tabulka2[[#This Row],[start. č.]])</f>
        <v>?--</v>
      </c>
      <c r="C266" s="17"/>
      <c r="D266" s="18"/>
      <c r="E266" s="17"/>
      <c r="F266" s="18"/>
      <c r="G266" s="17"/>
      <c r="H266" s="13" t="str">
        <f>IF(ISBLANK('1. Index'!$C$13),"-",IF(Tabulka2[[#This Row],[m/ž]]="M",VLOOKUP(Tabulka2[[#This Row],[ročník]],'2. Kategorie'!B:E,3,0),IF(Tabulka2[[#This Row],[m/ž]]="Z",VLOOKUP(Tabulka2[[#This Row],[ročník]],'2. Kategorie'!B:E,4,0),"?")))</f>
        <v>?</v>
      </c>
      <c r="I266" s="9" t="str">
        <f>IF(COUNTIFS(Tabulka2[[#This Row],[klíč]],[klíč])&gt;1,"duplicita!","ok")</f>
        <v>ok</v>
      </c>
    </row>
    <row r="267" spans="2:9">
      <c r="B267" s="66" t="str">
        <f>CONCATENATE(Tabulka2[[#This Row],[kategorie]],"-",Tabulka2[[#This Row],[m/ž]],"-",Tabulka2[[#This Row],[start. č.]])</f>
        <v>?--</v>
      </c>
      <c r="C267" s="17"/>
      <c r="D267" s="18"/>
      <c r="E267" s="17"/>
      <c r="F267" s="18"/>
      <c r="G267" s="17"/>
      <c r="H267" s="13" t="str">
        <f>IF(ISBLANK('1. Index'!$C$13),"-",IF(Tabulka2[[#This Row],[m/ž]]="M",VLOOKUP(Tabulka2[[#This Row],[ročník]],'2. Kategorie'!B:E,3,0),IF(Tabulka2[[#This Row],[m/ž]]="Z",VLOOKUP(Tabulka2[[#This Row],[ročník]],'2. Kategorie'!B:E,4,0),"?")))</f>
        <v>?</v>
      </c>
      <c r="I267" s="9" t="str">
        <f>IF(COUNTIFS(Tabulka2[[#This Row],[klíč]],[klíč])&gt;1,"duplicita!","ok")</f>
        <v>ok</v>
      </c>
    </row>
    <row r="268" spans="2:9">
      <c r="B268" s="66" t="str">
        <f>CONCATENATE(Tabulka2[[#This Row],[kategorie]],"-",Tabulka2[[#This Row],[m/ž]],"-",Tabulka2[[#This Row],[start. č.]])</f>
        <v>?--</v>
      </c>
      <c r="C268" s="17"/>
      <c r="D268" s="18"/>
      <c r="E268" s="17"/>
      <c r="F268" s="18"/>
      <c r="G268" s="17"/>
      <c r="H268" s="13" t="str">
        <f>IF(ISBLANK('1. Index'!$C$13),"-",IF(Tabulka2[[#This Row],[m/ž]]="M",VLOOKUP(Tabulka2[[#This Row],[ročník]],'2. Kategorie'!B:E,3,0),IF(Tabulka2[[#This Row],[m/ž]]="Z",VLOOKUP(Tabulka2[[#This Row],[ročník]],'2. Kategorie'!B:E,4,0),"?")))</f>
        <v>?</v>
      </c>
      <c r="I268" s="9" t="str">
        <f>IF(COUNTIFS(Tabulka2[[#This Row],[klíč]],[klíč])&gt;1,"duplicita!","ok")</f>
        <v>ok</v>
      </c>
    </row>
    <row r="269" spans="2:9">
      <c r="B269" s="66" t="str">
        <f>CONCATENATE(Tabulka2[[#This Row],[kategorie]],"-",Tabulka2[[#This Row],[m/ž]],"-",Tabulka2[[#This Row],[start. č.]])</f>
        <v>?--</v>
      </c>
      <c r="C269" s="17"/>
      <c r="D269" s="18"/>
      <c r="E269" s="17"/>
      <c r="F269" s="18"/>
      <c r="G269" s="17"/>
      <c r="H269" s="13" t="str">
        <f>IF(ISBLANK('1. Index'!$C$13),"-",IF(Tabulka2[[#This Row],[m/ž]]="M",VLOOKUP(Tabulka2[[#This Row],[ročník]],'2. Kategorie'!B:E,3,0),IF(Tabulka2[[#This Row],[m/ž]]="Z",VLOOKUP(Tabulka2[[#This Row],[ročník]],'2. Kategorie'!B:E,4,0),"?")))</f>
        <v>?</v>
      </c>
      <c r="I269" s="9" t="str">
        <f>IF(COUNTIFS(Tabulka2[[#This Row],[klíč]],[klíč])&gt;1,"duplicita!","ok")</f>
        <v>ok</v>
      </c>
    </row>
    <row r="270" spans="2:9">
      <c r="B270" s="66" t="str">
        <f>CONCATENATE(Tabulka2[[#This Row],[kategorie]],"-",Tabulka2[[#This Row],[m/ž]],"-",Tabulka2[[#This Row],[start. č.]])</f>
        <v>?--</v>
      </c>
      <c r="C270" s="17"/>
      <c r="D270" s="18"/>
      <c r="E270" s="17"/>
      <c r="F270" s="18"/>
      <c r="G270" s="17"/>
      <c r="H270" s="13" t="str">
        <f>IF(ISBLANK('1. Index'!$C$13),"-",IF(Tabulka2[[#This Row],[m/ž]]="M",VLOOKUP(Tabulka2[[#This Row],[ročník]],'2. Kategorie'!B:E,3,0),IF(Tabulka2[[#This Row],[m/ž]]="Z",VLOOKUP(Tabulka2[[#This Row],[ročník]],'2. Kategorie'!B:E,4,0),"?")))</f>
        <v>?</v>
      </c>
      <c r="I270" s="9" t="str">
        <f>IF(COUNTIFS(Tabulka2[[#This Row],[klíč]],[klíč])&gt;1,"duplicita!","ok")</f>
        <v>ok</v>
      </c>
    </row>
    <row r="271" spans="2:9">
      <c r="B271" s="66" t="str">
        <f>CONCATENATE(Tabulka2[[#This Row],[kategorie]],"-",Tabulka2[[#This Row],[m/ž]],"-",Tabulka2[[#This Row],[start. č.]])</f>
        <v>?--</v>
      </c>
      <c r="C271" s="17"/>
      <c r="D271" s="18"/>
      <c r="E271" s="17"/>
      <c r="F271" s="18"/>
      <c r="G271" s="17"/>
      <c r="H271" s="13" t="str">
        <f>IF(ISBLANK('1. Index'!$C$13),"-",IF(Tabulka2[[#This Row],[m/ž]]="M",VLOOKUP(Tabulka2[[#This Row],[ročník]],'2. Kategorie'!B:E,3,0),IF(Tabulka2[[#This Row],[m/ž]]="Z",VLOOKUP(Tabulka2[[#This Row],[ročník]],'2. Kategorie'!B:E,4,0),"?")))</f>
        <v>?</v>
      </c>
      <c r="I271" s="9" t="str">
        <f>IF(COUNTIFS(Tabulka2[[#This Row],[klíč]],[klíč])&gt;1,"duplicita!","ok")</f>
        <v>ok</v>
      </c>
    </row>
    <row r="272" spans="2:9">
      <c r="B272" s="66" t="str">
        <f>CONCATENATE(Tabulka2[[#This Row],[kategorie]],"-",Tabulka2[[#This Row],[m/ž]],"-",Tabulka2[[#This Row],[start. č.]])</f>
        <v>?--</v>
      </c>
      <c r="C272" s="17"/>
      <c r="D272" s="18"/>
      <c r="E272" s="17"/>
      <c r="F272" s="18"/>
      <c r="G272" s="17"/>
      <c r="H272" s="13" t="str">
        <f>IF(ISBLANK('1. Index'!$C$13),"-",IF(Tabulka2[[#This Row],[m/ž]]="M",VLOOKUP(Tabulka2[[#This Row],[ročník]],'2. Kategorie'!B:E,3,0),IF(Tabulka2[[#This Row],[m/ž]]="Z",VLOOKUP(Tabulka2[[#This Row],[ročník]],'2. Kategorie'!B:E,4,0),"?")))</f>
        <v>?</v>
      </c>
      <c r="I272" s="9" t="str">
        <f>IF(COUNTIFS(Tabulka2[[#This Row],[klíč]],[klíč])&gt;1,"duplicita!","ok")</f>
        <v>ok</v>
      </c>
    </row>
    <row r="273" spans="2:9">
      <c r="B273" s="66" t="str">
        <f>CONCATENATE(Tabulka2[[#This Row],[kategorie]],"-",Tabulka2[[#This Row],[m/ž]],"-",Tabulka2[[#This Row],[start. č.]])</f>
        <v>?--</v>
      </c>
      <c r="C273" s="17"/>
      <c r="D273" s="18"/>
      <c r="E273" s="17"/>
      <c r="F273" s="18"/>
      <c r="G273" s="17"/>
      <c r="H273" s="13" t="str">
        <f>IF(ISBLANK('1. Index'!$C$13),"-",IF(Tabulka2[[#This Row],[m/ž]]="M",VLOOKUP(Tabulka2[[#This Row],[ročník]],'2. Kategorie'!B:E,3,0),IF(Tabulka2[[#This Row],[m/ž]]="Z",VLOOKUP(Tabulka2[[#This Row],[ročník]],'2. Kategorie'!B:E,4,0),"?")))</f>
        <v>?</v>
      </c>
      <c r="I273" s="9" t="str">
        <f>IF(COUNTIFS(Tabulka2[[#This Row],[klíč]],[klíč])&gt;1,"duplicita!","ok")</f>
        <v>ok</v>
      </c>
    </row>
    <row r="274" spans="2:9">
      <c r="B274" s="66" t="str">
        <f>CONCATENATE(Tabulka2[[#This Row],[kategorie]],"-",Tabulka2[[#This Row],[m/ž]],"-",Tabulka2[[#This Row],[start. č.]])</f>
        <v>?--</v>
      </c>
      <c r="C274" s="17"/>
      <c r="D274" s="18"/>
      <c r="E274" s="17"/>
      <c r="F274" s="18"/>
      <c r="G274" s="17"/>
      <c r="H274" s="13" t="str">
        <f>IF(ISBLANK('1. Index'!$C$13),"-",IF(Tabulka2[[#This Row],[m/ž]]="M",VLOOKUP(Tabulka2[[#This Row],[ročník]],'2. Kategorie'!B:E,3,0),IF(Tabulka2[[#This Row],[m/ž]]="Z",VLOOKUP(Tabulka2[[#This Row],[ročník]],'2. Kategorie'!B:E,4,0),"?")))</f>
        <v>?</v>
      </c>
      <c r="I274" s="9" t="str">
        <f>IF(COUNTIFS(Tabulka2[[#This Row],[klíč]],[klíč])&gt;1,"duplicita!","ok")</f>
        <v>ok</v>
      </c>
    </row>
    <row r="275" spans="2:9">
      <c r="B275" s="66" t="str">
        <f>CONCATENATE(Tabulka2[[#This Row],[kategorie]],"-",Tabulka2[[#This Row],[m/ž]],"-",Tabulka2[[#This Row],[start. č.]])</f>
        <v>?--</v>
      </c>
      <c r="C275" s="17"/>
      <c r="D275" s="18"/>
      <c r="E275" s="17"/>
      <c r="F275" s="18"/>
      <c r="G275" s="17"/>
      <c r="H275" s="13" t="str">
        <f>IF(ISBLANK('1. Index'!$C$13),"-",IF(Tabulka2[[#This Row],[m/ž]]="M",VLOOKUP(Tabulka2[[#This Row],[ročník]],'2. Kategorie'!B:E,3,0),IF(Tabulka2[[#This Row],[m/ž]]="Z",VLOOKUP(Tabulka2[[#This Row],[ročník]],'2. Kategorie'!B:E,4,0),"?")))</f>
        <v>?</v>
      </c>
      <c r="I275" s="9" t="str">
        <f>IF(COUNTIFS(Tabulka2[[#This Row],[klíč]],[klíč])&gt;1,"duplicita!","ok")</f>
        <v>ok</v>
      </c>
    </row>
    <row r="276" spans="2:9">
      <c r="B276" s="66" t="str">
        <f>CONCATENATE(Tabulka2[[#This Row],[kategorie]],"-",Tabulka2[[#This Row],[m/ž]],"-",Tabulka2[[#This Row],[start. č.]])</f>
        <v>?--</v>
      </c>
      <c r="C276" s="17"/>
      <c r="D276" s="18"/>
      <c r="E276" s="17"/>
      <c r="F276" s="18"/>
      <c r="G276" s="17"/>
      <c r="H276" s="13" t="str">
        <f>IF(ISBLANK('1. Index'!$C$13),"-",IF(Tabulka2[[#This Row],[m/ž]]="M",VLOOKUP(Tabulka2[[#This Row],[ročník]],'2. Kategorie'!B:E,3,0),IF(Tabulka2[[#This Row],[m/ž]]="Z",VLOOKUP(Tabulka2[[#This Row],[ročník]],'2. Kategorie'!B:E,4,0),"?")))</f>
        <v>?</v>
      </c>
      <c r="I276" s="9" t="str">
        <f>IF(COUNTIFS(Tabulka2[[#This Row],[klíč]],[klíč])&gt;1,"duplicita!","ok")</f>
        <v>ok</v>
      </c>
    </row>
    <row r="277" spans="2:9">
      <c r="B277" s="66" t="str">
        <f>CONCATENATE(Tabulka2[[#This Row],[kategorie]],"-",Tabulka2[[#This Row],[m/ž]],"-",Tabulka2[[#This Row],[start. č.]])</f>
        <v>?--</v>
      </c>
      <c r="C277" s="17"/>
      <c r="D277" s="18"/>
      <c r="E277" s="17"/>
      <c r="F277" s="18"/>
      <c r="G277" s="17"/>
      <c r="H277" s="13" t="str">
        <f>IF(ISBLANK('1. Index'!$C$13),"-",IF(Tabulka2[[#This Row],[m/ž]]="M",VLOOKUP(Tabulka2[[#This Row],[ročník]],'2. Kategorie'!B:E,3,0),IF(Tabulka2[[#This Row],[m/ž]]="Z",VLOOKUP(Tabulka2[[#This Row],[ročník]],'2. Kategorie'!B:E,4,0),"?")))</f>
        <v>?</v>
      </c>
      <c r="I277" s="9" t="str">
        <f>IF(COUNTIFS(Tabulka2[[#This Row],[klíč]],[klíč])&gt;1,"duplicita!","ok")</f>
        <v>ok</v>
      </c>
    </row>
    <row r="278" spans="2:9">
      <c r="B278" s="66" t="str">
        <f>CONCATENATE(Tabulka2[[#This Row],[kategorie]],"-",Tabulka2[[#This Row],[m/ž]],"-",Tabulka2[[#This Row],[start. č.]])</f>
        <v>?--</v>
      </c>
      <c r="C278" s="17"/>
      <c r="D278" s="18"/>
      <c r="E278" s="17"/>
      <c r="F278" s="18"/>
      <c r="G278" s="17"/>
      <c r="H278" s="13" t="str">
        <f>IF(ISBLANK('1. Index'!$C$13),"-",IF(Tabulka2[[#This Row],[m/ž]]="M",VLOOKUP(Tabulka2[[#This Row],[ročník]],'2. Kategorie'!B:E,3,0),IF(Tabulka2[[#This Row],[m/ž]]="Z",VLOOKUP(Tabulka2[[#This Row],[ročník]],'2. Kategorie'!B:E,4,0),"?")))</f>
        <v>?</v>
      </c>
      <c r="I278" s="9" t="str">
        <f>IF(COUNTIFS(Tabulka2[[#This Row],[klíč]],[klíč])&gt;1,"duplicita!","ok")</f>
        <v>ok</v>
      </c>
    </row>
    <row r="279" spans="2:9">
      <c r="B279" s="66" t="str">
        <f>CONCATENATE(Tabulka2[[#This Row],[kategorie]],"-",Tabulka2[[#This Row],[m/ž]],"-",Tabulka2[[#This Row],[start. č.]])</f>
        <v>?--</v>
      </c>
      <c r="C279" s="17"/>
      <c r="D279" s="18"/>
      <c r="E279" s="17"/>
      <c r="F279" s="18"/>
      <c r="G279" s="17"/>
      <c r="H279" s="13" t="str">
        <f>IF(ISBLANK('1. Index'!$C$13),"-",IF(Tabulka2[[#This Row],[m/ž]]="M",VLOOKUP(Tabulka2[[#This Row],[ročník]],'2. Kategorie'!B:E,3,0),IF(Tabulka2[[#This Row],[m/ž]]="Z",VLOOKUP(Tabulka2[[#This Row],[ročník]],'2. Kategorie'!B:E,4,0),"?")))</f>
        <v>?</v>
      </c>
      <c r="I279" s="9" t="str">
        <f>IF(COUNTIFS(Tabulka2[[#This Row],[klíč]],[klíč])&gt;1,"duplicita!","ok")</f>
        <v>ok</v>
      </c>
    </row>
    <row r="280" spans="2:9">
      <c r="B280" s="66" t="str">
        <f>CONCATENATE(Tabulka2[[#This Row],[kategorie]],"-",Tabulka2[[#This Row],[m/ž]],"-",Tabulka2[[#This Row],[start. č.]])</f>
        <v>?--</v>
      </c>
      <c r="C280" s="17"/>
      <c r="D280" s="18"/>
      <c r="E280" s="17"/>
      <c r="F280" s="18"/>
      <c r="G280" s="17"/>
      <c r="H280" s="13" t="str">
        <f>IF(ISBLANK('1. Index'!$C$13),"-",IF(Tabulka2[[#This Row],[m/ž]]="M",VLOOKUP(Tabulka2[[#This Row],[ročník]],'2. Kategorie'!B:E,3,0),IF(Tabulka2[[#This Row],[m/ž]]="Z",VLOOKUP(Tabulka2[[#This Row],[ročník]],'2. Kategorie'!B:E,4,0),"?")))</f>
        <v>?</v>
      </c>
      <c r="I280" s="9" t="str">
        <f>IF(COUNTIFS(Tabulka2[[#This Row],[klíč]],[klíč])&gt;1,"duplicita!","ok")</f>
        <v>ok</v>
      </c>
    </row>
    <row r="281" spans="2:9">
      <c r="B281" s="66" t="str">
        <f>CONCATENATE(Tabulka2[[#This Row],[kategorie]],"-",Tabulka2[[#This Row],[m/ž]],"-",Tabulka2[[#This Row],[start. č.]])</f>
        <v>?--</v>
      </c>
      <c r="C281" s="17"/>
      <c r="D281" s="18"/>
      <c r="E281" s="17"/>
      <c r="F281" s="18"/>
      <c r="G281" s="17"/>
      <c r="H281" s="13" t="str">
        <f>IF(ISBLANK('1. Index'!$C$13),"-",IF(Tabulka2[[#This Row],[m/ž]]="M",VLOOKUP(Tabulka2[[#This Row],[ročník]],'2. Kategorie'!B:E,3,0),IF(Tabulka2[[#This Row],[m/ž]]="Z",VLOOKUP(Tabulka2[[#This Row],[ročník]],'2. Kategorie'!B:E,4,0),"?")))</f>
        <v>?</v>
      </c>
      <c r="I281" s="9" t="str">
        <f>IF(COUNTIFS(Tabulka2[[#This Row],[klíč]],[klíč])&gt;1,"duplicita!","ok")</f>
        <v>ok</v>
      </c>
    </row>
    <row r="282" spans="2:9">
      <c r="B282" s="66" t="str">
        <f>CONCATENATE(Tabulka2[[#This Row],[kategorie]],"-",Tabulka2[[#This Row],[m/ž]],"-",Tabulka2[[#This Row],[start. č.]])</f>
        <v>?--</v>
      </c>
      <c r="C282" s="17"/>
      <c r="D282" s="18"/>
      <c r="E282" s="17"/>
      <c r="F282" s="18"/>
      <c r="G282" s="17"/>
      <c r="H282" s="13" t="str">
        <f>IF(ISBLANK('1. Index'!$C$13),"-",IF(Tabulka2[[#This Row],[m/ž]]="M",VLOOKUP(Tabulka2[[#This Row],[ročník]],'2. Kategorie'!B:E,3,0),IF(Tabulka2[[#This Row],[m/ž]]="Z",VLOOKUP(Tabulka2[[#This Row],[ročník]],'2. Kategorie'!B:E,4,0),"?")))</f>
        <v>?</v>
      </c>
      <c r="I282" s="9" t="str">
        <f>IF(COUNTIFS(Tabulka2[[#This Row],[klíč]],[klíč])&gt;1,"duplicita!","ok")</f>
        <v>ok</v>
      </c>
    </row>
    <row r="283" spans="2:9">
      <c r="B283" s="66" t="str">
        <f>CONCATENATE(Tabulka2[[#This Row],[kategorie]],"-",Tabulka2[[#This Row],[m/ž]],"-",Tabulka2[[#This Row],[start. č.]])</f>
        <v>?--</v>
      </c>
      <c r="C283" s="17"/>
      <c r="D283" s="18"/>
      <c r="E283" s="17"/>
      <c r="F283" s="18"/>
      <c r="G283" s="17"/>
      <c r="H283" s="13" t="str">
        <f>IF(ISBLANK('1. Index'!$C$13),"-",IF(Tabulka2[[#This Row],[m/ž]]="M",VLOOKUP(Tabulka2[[#This Row],[ročník]],'2. Kategorie'!B:E,3,0),IF(Tabulka2[[#This Row],[m/ž]]="Z",VLOOKUP(Tabulka2[[#This Row],[ročník]],'2. Kategorie'!B:E,4,0),"?")))</f>
        <v>?</v>
      </c>
      <c r="I283" s="9" t="str">
        <f>IF(COUNTIFS(Tabulka2[[#This Row],[klíč]],[klíč])&gt;1,"duplicita!","ok")</f>
        <v>ok</v>
      </c>
    </row>
    <row r="284" spans="2:9">
      <c r="B284" s="66" t="str">
        <f>CONCATENATE(Tabulka2[[#This Row],[kategorie]],"-",Tabulka2[[#This Row],[m/ž]],"-",Tabulka2[[#This Row],[start. č.]])</f>
        <v>?--</v>
      </c>
      <c r="C284" s="17"/>
      <c r="D284" s="18"/>
      <c r="E284" s="17"/>
      <c r="F284" s="18"/>
      <c r="G284" s="17"/>
      <c r="H284" s="13" t="str">
        <f>IF(ISBLANK('1. Index'!$C$13),"-",IF(Tabulka2[[#This Row],[m/ž]]="M",VLOOKUP(Tabulka2[[#This Row],[ročník]],'2. Kategorie'!B:E,3,0),IF(Tabulka2[[#This Row],[m/ž]]="Z",VLOOKUP(Tabulka2[[#This Row],[ročník]],'2. Kategorie'!B:E,4,0),"?")))</f>
        <v>?</v>
      </c>
      <c r="I284" s="9" t="str">
        <f>IF(COUNTIFS(Tabulka2[[#This Row],[klíč]],[klíč])&gt;1,"duplicita!","ok")</f>
        <v>ok</v>
      </c>
    </row>
    <row r="285" spans="2:9">
      <c r="B285" s="66" t="str">
        <f>CONCATENATE(Tabulka2[[#This Row],[kategorie]],"-",Tabulka2[[#This Row],[m/ž]],"-",Tabulka2[[#This Row],[start. č.]])</f>
        <v>?--</v>
      </c>
      <c r="C285" s="17"/>
      <c r="D285" s="18"/>
      <c r="E285" s="17"/>
      <c r="F285" s="18"/>
      <c r="G285" s="17"/>
      <c r="H285" s="13" t="str">
        <f>IF(ISBLANK('1. Index'!$C$13),"-",IF(Tabulka2[[#This Row],[m/ž]]="M",VLOOKUP(Tabulka2[[#This Row],[ročník]],'2. Kategorie'!B:E,3,0),IF(Tabulka2[[#This Row],[m/ž]]="Z",VLOOKUP(Tabulka2[[#This Row],[ročník]],'2. Kategorie'!B:E,4,0),"?")))</f>
        <v>?</v>
      </c>
      <c r="I285" s="9" t="str">
        <f>IF(COUNTIFS(Tabulka2[[#This Row],[klíč]],[klíč])&gt;1,"duplicita!","ok")</f>
        <v>ok</v>
      </c>
    </row>
    <row r="286" spans="2:9">
      <c r="B286" s="66" t="str">
        <f>CONCATENATE(Tabulka2[[#This Row],[kategorie]],"-",Tabulka2[[#This Row],[m/ž]],"-",Tabulka2[[#This Row],[start. č.]])</f>
        <v>?--</v>
      </c>
      <c r="C286" s="17"/>
      <c r="D286" s="18"/>
      <c r="E286" s="17"/>
      <c r="F286" s="18"/>
      <c r="G286" s="17"/>
      <c r="H286" s="13" t="str">
        <f>IF(ISBLANK('1. Index'!$C$13),"-",IF(Tabulka2[[#This Row],[m/ž]]="M",VLOOKUP(Tabulka2[[#This Row],[ročník]],'2. Kategorie'!B:E,3,0),IF(Tabulka2[[#This Row],[m/ž]]="Z",VLOOKUP(Tabulka2[[#This Row],[ročník]],'2. Kategorie'!B:E,4,0),"?")))</f>
        <v>?</v>
      </c>
      <c r="I286" s="9" t="str">
        <f>IF(COUNTIFS(Tabulka2[[#This Row],[klíč]],[klíč])&gt;1,"duplicita!","ok")</f>
        <v>ok</v>
      </c>
    </row>
    <row r="287" spans="2:9">
      <c r="B287" s="66" t="str">
        <f>CONCATENATE(Tabulka2[[#This Row],[kategorie]],"-",Tabulka2[[#This Row],[m/ž]],"-",Tabulka2[[#This Row],[start. č.]])</f>
        <v>?--</v>
      </c>
      <c r="C287" s="17"/>
      <c r="D287" s="18"/>
      <c r="E287" s="17"/>
      <c r="F287" s="18"/>
      <c r="G287" s="17"/>
      <c r="H287" s="13" t="str">
        <f>IF(ISBLANK('1. Index'!$C$13),"-",IF(Tabulka2[[#This Row],[m/ž]]="M",VLOOKUP(Tabulka2[[#This Row],[ročník]],'2. Kategorie'!B:E,3,0),IF(Tabulka2[[#This Row],[m/ž]]="Z",VLOOKUP(Tabulka2[[#This Row],[ročník]],'2. Kategorie'!B:E,4,0),"?")))</f>
        <v>?</v>
      </c>
      <c r="I287" s="9" t="str">
        <f>IF(COUNTIFS(Tabulka2[[#This Row],[klíč]],[klíč])&gt;1,"duplicita!","ok")</f>
        <v>ok</v>
      </c>
    </row>
    <row r="288" spans="2:9">
      <c r="B288" s="66" t="str">
        <f>CONCATENATE(Tabulka2[[#This Row],[kategorie]],"-",Tabulka2[[#This Row],[m/ž]],"-",Tabulka2[[#This Row],[start. č.]])</f>
        <v>?--</v>
      </c>
      <c r="C288" s="17"/>
      <c r="D288" s="18"/>
      <c r="E288" s="17"/>
      <c r="F288" s="18"/>
      <c r="G288" s="17"/>
      <c r="H288" s="13" t="str">
        <f>IF(ISBLANK('1. Index'!$C$13),"-",IF(Tabulka2[[#This Row],[m/ž]]="M",VLOOKUP(Tabulka2[[#This Row],[ročník]],'2. Kategorie'!B:E,3,0),IF(Tabulka2[[#This Row],[m/ž]]="Z",VLOOKUP(Tabulka2[[#This Row],[ročník]],'2. Kategorie'!B:E,4,0),"?")))</f>
        <v>?</v>
      </c>
      <c r="I288" s="9" t="str">
        <f>IF(COUNTIFS(Tabulka2[[#This Row],[klíč]],[klíč])&gt;1,"duplicita!","ok")</f>
        <v>ok</v>
      </c>
    </row>
    <row r="289" spans="2:9">
      <c r="B289" s="66" t="str">
        <f>CONCATENATE(Tabulka2[[#This Row],[kategorie]],"-",Tabulka2[[#This Row],[m/ž]],"-",Tabulka2[[#This Row],[start. č.]])</f>
        <v>?--</v>
      </c>
      <c r="C289" s="17"/>
      <c r="D289" s="18"/>
      <c r="E289" s="17"/>
      <c r="F289" s="18"/>
      <c r="G289" s="17"/>
      <c r="H289" s="13" t="str">
        <f>IF(ISBLANK('1. Index'!$C$13),"-",IF(Tabulka2[[#This Row],[m/ž]]="M",VLOOKUP(Tabulka2[[#This Row],[ročník]],'2. Kategorie'!B:E,3,0),IF(Tabulka2[[#This Row],[m/ž]]="Z",VLOOKUP(Tabulka2[[#This Row],[ročník]],'2. Kategorie'!B:E,4,0),"?")))</f>
        <v>?</v>
      </c>
      <c r="I289" s="9" t="str">
        <f>IF(COUNTIFS(Tabulka2[[#This Row],[klíč]],[klíč])&gt;1,"duplicita!","ok")</f>
        <v>ok</v>
      </c>
    </row>
    <row r="290" spans="2:9">
      <c r="B290" s="66" t="str">
        <f>CONCATENATE(Tabulka2[[#This Row],[kategorie]],"-",Tabulka2[[#This Row],[m/ž]],"-",Tabulka2[[#This Row],[start. č.]])</f>
        <v>?--</v>
      </c>
      <c r="C290" s="17"/>
      <c r="D290" s="18"/>
      <c r="E290" s="17"/>
      <c r="F290" s="18"/>
      <c r="G290" s="17"/>
      <c r="H290" s="13" t="str">
        <f>IF(ISBLANK('1. Index'!$C$13),"-",IF(Tabulka2[[#This Row],[m/ž]]="M",VLOOKUP(Tabulka2[[#This Row],[ročník]],'2. Kategorie'!B:E,3,0),IF(Tabulka2[[#This Row],[m/ž]]="Z",VLOOKUP(Tabulka2[[#This Row],[ročník]],'2. Kategorie'!B:E,4,0),"?")))</f>
        <v>?</v>
      </c>
      <c r="I290" s="9" t="str">
        <f>IF(COUNTIFS(Tabulka2[[#This Row],[klíč]],[klíč])&gt;1,"duplicita!","ok")</f>
        <v>ok</v>
      </c>
    </row>
    <row r="291" spans="2:9">
      <c r="B291" s="66" t="str">
        <f>CONCATENATE(Tabulka2[[#This Row],[kategorie]],"-",Tabulka2[[#This Row],[m/ž]],"-",Tabulka2[[#This Row],[start. č.]])</f>
        <v>?--</v>
      </c>
      <c r="C291" s="17"/>
      <c r="D291" s="18"/>
      <c r="E291" s="17"/>
      <c r="F291" s="18"/>
      <c r="G291" s="17"/>
      <c r="H291" s="13" t="str">
        <f>IF(ISBLANK('1. Index'!$C$13),"-",IF(Tabulka2[[#This Row],[m/ž]]="M",VLOOKUP(Tabulka2[[#This Row],[ročník]],'2. Kategorie'!B:E,3,0),IF(Tabulka2[[#This Row],[m/ž]]="Z",VLOOKUP(Tabulka2[[#This Row],[ročník]],'2. Kategorie'!B:E,4,0),"?")))</f>
        <v>?</v>
      </c>
      <c r="I291" s="9" t="str">
        <f>IF(COUNTIFS(Tabulka2[[#This Row],[klíč]],[klíč])&gt;1,"duplicita!","ok")</f>
        <v>ok</v>
      </c>
    </row>
    <row r="292" spans="2:9">
      <c r="B292" s="66" t="str">
        <f>CONCATENATE(Tabulka2[[#This Row],[kategorie]],"-",Tabulka2[[#This Row],[m/ž]],"-",Tabulka2[[#This Row],[start. č.]])</f>
        <v>?--</v>
      </c>
      <c r="C292" s="17"/>
      <c r="D292" s="18"/>
      <c r="E292" s="17"/>
      <c r="F292" s="18"/>
      <c r="G292" s="17"/>
      <c r="H292" s="13" t="str">
        <f>IF(ISBLANK('1. Index'!$C$13),"-",IF(Tabulka2[[#This Row],[m/ž]]="M",VLOOKUP(Tabulka2[[#This Row],[ročník]],'2. Kategorie'!B:E,3,0),IF(Tabulka2[[#This Row],[m/ž]]="Z",VLOOKUP(Tabulka2[[#This Row],[ročník]],'2. Kategorie'!B:E,4,0),"?")))</f>
        <v>?</v>
      </c>
      <c r="I292" s="9" t="str">
        <f>IF(COUNTIFS(Tabulka2[[#This Row],[klíč]],[klíč])&gt;1,"duplicita!","ok")</f>
        <v>ok</v>
      </c>
    </row>
    <row r="293" spans="2:9">
      <c r="B293" s="66" t="str">
        <f>CONCATENATE(Tabulka2[[#This Row],[kategorie]],"-",Tabulka2[[#This Row],[m/ž]],"-",Tabulka2[[#This Row],[start. č.]])</f>
        <v>?--</v>
      </c>
      <c r="C293" s="17"/>
      <c r="D293" s="18"/>
      <c r="E293" s="17"/>
      <c r="F293" s="18"/>
      <c r="G293" s="17"/>
      <c r="H293" s="13" t="str">
        <f>IF(ISBLANK('1. Index'!$C$13),"-",IF(Tabulka2[[#This Row],[m/ž]]="M",VLOOKUP(Tabulka2[[#This Row],[ročník]],'2. Kategorie'!B:E,3,0),IF(Tabulka2[[#This Row],[m/ž]]="Z",VLOOKUP(Tabulka2[[#This Row],[ročník]],'2. Kategorie'!B:E,4,0),"?")))</f>
        <v>?</v>
      </c>
      <c r="I293" s="9" t="str">
        <f>IF(COUNTIFS(Tabulka2[[#This Row],[klíč]],[klíč])&gt;1,"duplicita!","ok")</f>
        <v>ok</v>
      </c>
    </row>
    <row r="294" spans="2:9">
      <c r="B294" s="66" t="str">
        <f>CONCATENATE(Tabulka2[[#This Row],[kategorie]],"-",Tabulka2[[#This Row],[m/ž]],"-",Tabulka2[[#This Row],[start. č.]])</f>
        <v>?--</v>
      </c>
      <c r="C294" s="17"/>
      <c r="D294" s="18"/>
      <c r="E294" s="17"/>
      <c r="F294" s="18"/>
      <c r="G294" s="17"/>
      <c r="H294" s="13" t="str">
        <f>IF(ISBLANK('1. Index'!$C$13),"-",IF(Tabulka2[[#This Row],[m/ž]]="M",VLOOKUP(Tabulka2[[#This Row],[ročník]],'2. Kategorie'!B:E,3,0),IF(Tabulka2[[#This Row],[m/ž]]="Z",VLOOKUP(Tabulka2[[#This Row],[ročník]],'2. Kategorie'!B:E,4,0),"?")))</f>
        <v>?</v>
      </c>
      <c r="I294" s="9" t="str">
        <f>IF(COUNTIFS(Tabulka2[[#This Row],[klíč]],[klíč])&gt;1,"duplicita!","ok")</f>
        <v>ok</v>
      </c>
    </row>
    <row r="295" spans="2:9">
      <c r="B295" s="66" t="str">
        <f>CONCATENATE(Tabulka2[[#This Row],[kategorie]],"-",Tabulka2[[#This Row],[m/ž]],"-",Tabulka2[[#This Row],[start. č.]])</f>
        <v>?--</v>
      </c>
      <c r="C295" s="17"/>
      <c r="D295" s="18"/>
      <c r="E295" s="17"/>
      <c r="F295" s="18"/>
      <c r="G295" s="17"/>
      <c r="H295" s="13" t="str">
        <f>IF(ISBLANK('1. Index'!$C$13),"-",IF(Tabulka2[[#This Row],[m/ž]]="M",VLOOKUP(Tabulka2[[#This Row],[ročník]],'2. Kategorie'!B:E,3,0),IF(Tabulka2[[#This Row],[m/ž]]="Z",VLOOKUP(Tabulka2[[#This Row],[ročník]],'2. Kategorie'!B:E,4,0),"?")))</f>
        <v>?</v>
      </c>
      <c r="I295" s="9" t="str">
        <f>IF(COUNTIFS(Tabulka2[[#This Row],[klíč]],[klíč])&gt;1,"duplicita!","ok")</f>
        <v>ok</v>
      </c>
    </row>
    <row r="296" spans="2:9">
      <c r="B296" s="66" t="str">
        <f>CONCATENATE(Tabulka2[[#This Row],[kategorie]],"-",Tabulka2[[#This Row],[m/ž]],"-",Tabulka2[[#This Row],[start. č.]])</f>
        <v>?--</v>
      </c>
      <c r="C296" s="17"/>
      <c r="D296" s="18"/>
      <c r="E296" s="17"/>
      <c r="F296" s="18"/>
      <c r="G296" s="17"/>
      <c r="H296" s="13" t="str">
        <f>IF(ISBLANK('1. Index'!$C$13),"-",IF(Tabulka2[[#This Row],[m/ž]]="M",VLOOKUP(Tabulka2[[#This Row],[ročník]],'2. Kategorie'!B:E,3,0),IF(Tabulka2[[#This Row],[m/ž]]="Z",VLOOKUP(Tabulka2[[#This Row],[ročník]],'2. Kategorie'!B:E,4,0),"?")))</f>
        <v>?</v>
      </c>
      <c r="I296" s="9" t="str">
        <f>IF(COUNTIFS(Tabulka2[[#This Row],[klíč]],[klíč])&gt;1,"duplicita!","ok")</f>
        <v>ok</v>
      </c>
    </row>
    <row r="297" spans="2:9">
      <c r="B297" s="66" t="str">
        <f>CONCATENATE(Tabulka2[[#This Row],[kategorie]],"-",Tabulka2[[#This Row],[m/ž]],"-",Tabulka2[[#This Row],[start. č.]])</f>
        <v>?--</v>
      </c>
      <c r="C297" s="17"/>
      <c r="D297" s="18"/>
      <c r="E297" s="17"/>
      <c r="F297" s="18"/>
      <c r="G297" s="17"/>
      <c r="H297" s="13" t="str">
        <f>IF(ISBLANK('1. Index'!$C$13),"-",IF(Tabulka2[[#This Row],[m/ž]]="M",VLOOKUP(Tabulka2[[#This Row],[ročník]],'2. Kategorie'!B:E,3,0),IF(Tabulka2[[#This Row],[m/ž]]="Z",VLOOKUP(Tabulka2[[#This Row],[ročník]],'2. Kategorie'!B:E,4,0),"?")))</f>
        <v>?</v>
      </c>
      <c r="I297" s="9" t="str">
        <f>IF(COUNTIFS(Tabulka2[[#This Row],[klíč]],[klíč])&gt;1,"duplicita!","ok")</f>
        <v>ok</v>
      </c>
    </row>
    <row r="298" spans="2:9">
      <c r="B298" s="66" t="str">
        <f>CONCATENATE(Tabulka2[[#This Row],[kategorie]],"-",Tabulka2[[#This Row],[m/ž]],"-",Tabulka2[[#This Row],[start. č.]])</f>
        <v>?--</v>
      </c>
      <c r="C298" s="17"/>
      <c r="D298" s="18"/>
      <c r="E298" s="17"/>
      <c r="F298" s="18"/>
      <c r="G298" s="17"/>
      <c r="H298" s="13" t="str">
        <f>IF(ISBLANK('1. Index'!$C$13),"-",IF(Tabulka2[[#This Row],[m/ž]]="M",VLOOKUP(Tabulka2[[#This Row],[ročník]],'2. Kategorie'!B:E,3,0),IF(Tabulka2[[#This Row],[m/ž]]="Z",VLOOKUP(Tabulka2[[#This Row],[ročník]],'2. Kategorie'!B:E,4,0),"?")))</f>
        <v>?</v>
      </c>
      <c r="I298" s="9" t="str">
        <f>IF(COUNTIFS(Tabulka2[[#This Row],[klíč]],[klíč])&gt;1,"duplicita!","ok")</f>
        <v>ok</v>
      </c>
    </row>
    <row r="299" spans="2:9">
      <c r="B299" s="66" t="str">
        <f>CONCATENATE(Tabulka2[[#This Row],[kategorie]],"-",Tabulka2[[#This Row],[m/ž]],"-",Tabulka2[[#This Row],[start. č.]])</f>
        <v>?--</v>
      </c>
      <c r="C299" s="17"/>
      <c r="D299" s="18"/>
      <c r="E299" s="17"/>
      <c r="F299" s="18"/>
      <c r="G299" s="17"/>
      <c r="H299" s="13" t="str">
        <f>IF(ISBLANK('1. Index'!$C$13),"-",IF(Tabulka2[[#This Row],[m/ž]]="M",VLOOKUP(Tabulka2[[#This Row],[ročník]],'2. Kategorie'!B:E,3,0),IF(Tabulka2[[#This Row],[m/ž]]="Z",VLOOKUP(Tabulka2[[#This Row],[ročník]],'2. Kategorie'!B:E,4,0),"?")))</f>
        <v>?</v>
      </c>
      <c r="I299" s="9" t="str">
        <f>IF(COUNTIFS(Tabulka2[[#This Row],[klíč]],[klíč])&gt;1,"duplicita!","ok")</f>
        <v>ok</v>
      </c>
    </row>
    <row r="300" spans="2:9">
      <c r="B300" s="66" t="str">
        <f>CONCATENATE(Tabulka2[[#This Row],[kategorie]],"-",Tabulka2[[#This Row],[m/ž]],"-",Tabulka2[[#This Row],[start. č.]])</f>
        <v>?--</v>
      </c>
      <c r="C300" s="17"/>
      <c r="D300" s="18"/>
      <c r="E300" s="17"/>
      <c r="F300" s="18"/>
      <c r="G300" s="17"/>
      <c r="H300" s="13" t="str">
        <f>IF(ISBLANK('1. Index'!$C$13),"-",IF(Tabulka2[[#This Row],[m/ž]]="M",VLOOKUP(Tabulka2[[#This Row],[ročník]],'2. Kategorie'!B:E,3,0),IF(Tabulka2[[#This Row],[m/ž]]="Z",VLOOKUP(Tabulka2[[#This Row],[ročník]],'2. Kategorie'!B:E,4,0),"?")))</f>
        <v>?</v>
      </c>
      <c r="I300" s="9" t="str">
        <f>IF(COUNTIFS(Tabulka2[[#This Row],[klíč]],[klíč])&gt;1,"duplicita!","ok")</f>
        <v>ok</v>
      </c>
    </row>
    <row r="301" spans="2:9">
      <c r="B301" s="66" t="str">
        <f>CONCATENATE(Tabulka2[[#This Row],[kategorie]],"-",Tabulka2[[#This Row],[m/ž]],"-",Tabulka2[[#This Row],[start. č.]])</f>
        <v>?--</v>
      </c>
      <c r="C301" s="17"/>
      <c r="D301" s="18"/>
      <c r="E301" s="17"/>
      <c r="F301" s="18"/>
      <c r="G301" s="17"/>
      <c r="H301" s="13" t="str">
        <f>IF(ISBLANK('1. Index'!$C$13),"-",IF(Tabulka2[[#This Row],[m/ž]]="M",VLOOKUP(Tabulka2[[#This Row],[ročník]],'2. Kategorie'!B:E,3,0),IF(Tabulka2[[#This Row],[m/ž]]="Z",VLOOKUP(Tabulka2[[#This Row],[ročník]],'2. Kategorie'!B:E,4,0),"?")))</f>
        <v>?</v>
      </c>
      <c r="I301" s="9" t="str">
        <f>IF(COUNTIFS(Tabulka2[[#This Row],[klíč]],[klíč])&gt;1,"duplicita!","ok")</f>
        <v>ok</v>
      </c>
    </row>
    <row r="302" spans="2:9">
      <c r="B302" s="66" t="str">
        <f>CONCATENATE(Tabulka2[[#This Row],[kategorie]],"-",Tabulka2[[#This Row],[m/ž]],"-",Tabulka2[[#This Row],[start. č.]])</f>
        <v>?--</v>
      </c>
      <c r="C302" s="17"/>
      <c r="D302" s="18"/>
      <c r="E302" s="17"/>
      <c r="F302" s="18"/>
      <c r="G302" s="17"/>
      <c r="H302" s="13" t="str">
        <f>IF(ISBLANK('1. Index'!$C$13),"-",IF(Tabulka2[[#This Row],[m/ž]]="M",VLOOKUP(Tabulka2[[#This Row],[ročník]],'2. Kategorie'!B:E,3,0),IF(Tabulka2[[#This Row],[m/ž]]="Z",VLOOKUP(Tabulka2[[#This Row],[ročník]],'2. Kategorie'!B:E,4,0),"?")))</f>
        <v>?</v>
      </c>
      <c r="I302" s="9" t="str">
        <f>IF(COUNTIFS(Tabulka2[[#This Row],[klíč]],[klíč])&gt;1,"duplicita!","ok")</f>
        <v>ok</v>
      </c>
    </row>
    <row r="303" spans="2:9">
      <c r="B303" s="66" t="str">
        <f>CONCATENATE(Tabulka2[[#This Row],[kategorie]],"-",Tabulka2[[#This Row],[m/ž]],"-",Tabulka2[[#This Row],[start. č.]])</f>
        <v>?--</v>
      </c>
      <c r="C303" s="17"/>
      <c r="D303" s="18"/>
      <c r="E303" s="17"/>
      <c r="F303" s="18"/>
      <c r="G303" s="17"/>
      <c r="H303" s="13" t="str">
        <f>IF(ISBLANK('1. Index'!$C$13),"-",IF(Tabulka2[[#This Row],[m/ž]]="M",VLOOKUP(Tabulka2[[#This Row],[ročník]],'2. Kategorie'!B:E,3,0),IF(Tabulka2[[#This Row],[m/ž]]="Z",VLOOKUP(Tabulka2[[#This Row],[ročník]],'2. Kategorie'!B:E,4,0),"?")))</f>
        <v>?</v>
      </c>
      <c r="I303" s="9" t="str">
        <f>IF(COUNTIFS(Tabulka2[[#This Row],[klíč]],[klíč])&gt;1,"duplicita!","ok")</f>
        <v>ok</v>
      </c>
    </row>
    <row r="304" spans="2:9">
      <c r="B304" s="66" t="str">
        <f>CONCATENATE(Tabulka2[[#This Row],[kategorie]],"-",Tabulka2[[#This Row],[m/ž]],"-",Tabulka2[[#This Row],[start. č.]])</f>
        <v>?--</v>
      </c>
      <c r="C304" s="17"/>
      <c r="D304" s="18"/>
      <c r="E304" s="17"/>
      <c r="F304" s="18"/>
      <c r="G304" s="17"/>
      <c r="H304" s="13" t="str">
        <f>IF(ISBLANK('1. Index'!$C$13),"-",IF(Tabulka2[[#This Row],[m/ž]]="M",VLOOKUP(Tabulka2[[#This Row],[ročník]],'2. Kategorie'!B:E,3,0),IF(Tabulka2[[#This Row],[m/ž]]="Z",VLOOKUP(Tabulka2[[#This Row],[ročník]],'2. Kategorie'!B:E,4,0),"?")))</f>
        <v>?</v>
      </c>
      <c r="I304" s="9" t="str">
        <f>IF(COUNTIFS(Tabulka2[[#This Row],[klíč]],[klíč])&gt;1,"duplicita!","ok")</f>
        <v>ok</v>
      </c>
    </row>
    <row r="305" spans="2:9">
      <c r="B305" s="66" t="str">
        <f>CONCATENATE(Tabulka2[[#This Row],[kategorie]],"-",Tabulka2[[#This Row],[m/ž]],"-",Tabulka2[[#This Row],[start. č.]])</f>
        <v>?--</v>
      </c>
      <c r="C305" s="17"/>
      <c r="D305" s="18"/>
      <c r="E305" s="17"/>
      <c r="F305" s="18"/>
      <c r="G305" s="17"/>
      <c r="H305" s="13" t="str">
        <f>IF(ISBLANK('1. Index'!$C$13),"-",IF(Tabulka2[[#This Row],[m/ž]]="M",VLOOKUP(Tabulka2[[#This Row],[ročník]],'2. Kategorie'!B:E,3,0),IF(Tabulka2[[#This Row],[m/ž]]="Z",VLOOKUP(Tabulka2[[#This Row],[ročník]],'2. Kategorie'!B:E,4,0),"?")))</f>
        <v>?</v>
      </c>
      <c r="I305" s="9" t="str">
        <f>IF(COUNTIFS(Tabulka2[[#This Row],[klíč]],[klíč])&gt;1,"duplicita!","ok")</f>
        <v>ok</v>
      </c>
    </row>
    <row r="306" spans="2:9">
      <c r="B306" s="66" t="str">
        <f>CONCATENATE(Tabulka2[[#This Row],[kategorie]],"-",Tabulka2[[#This Row],[m/ž]],"-",Tabulka2[[#This Row],[start. č.]])</f>
        <v>?--</v>
      </c>
      <c r="C306" s="17"/>
      <c r="D306" s="18"/>
      <c r="E306" s="17"/>
      <c r="F306" s="18"/>
      <c r="G306" s="17"/>
      <c r="H306" s="13" t="str">
        <f>IF(ISBLANK('1. Index'!$C$13),"-",IF(Tabulka2[[#This Row],[m/ž]]="M",VLOOKUP(Tabulka2[[#This Row],[ročník]],'2. Kategorie'!B:E,3,0),IF(Tabulka2[[#This Row],[m/ž]]="Z",VLOOKUP(Tabulka2[[#This Row],[ročník]],'2. Kategorie'!B:E,4,0),"?")))</f>
        <v>?</v>
      </c>
      <c r="I306" s="9" t="str">
        <f>IF(COUNTIFS(Tabulka2[[#This Row],[klíč]],[klíč])&gt;1,"duplicita!","ok")</f>
        <v>ok</v>
      </c>
    </row>
    <row r="307" spans="2:9">
      <c r="B307" s="66" t="str">
        <f>CONCATENATE(Tabulka2[[#This Row],[kategorie]],"-",Tabulka2[[#This Row],[m/ž]],"-",Tabulka2[[#This Row],[start. č.]])</f>
        <v>?--</v>
      </c>
      <c r="C307" s="17"/>
      <c r="D307" s="18"/>
      <c r="E307" s="17"/>
      <c r="F307" s="18"/>
      <c r="G307" s="17"/>
      <c r="H307" s="13" t="str">
        <f>IF(ISBLANK('1. Index'!$C$13),"-",IF(Tabulka2[[#This Row],[m/ž]]="M",VLOOKUP(Tabulka2[[#This Row],[ročník]],'2. Kategorie'!B:E,3,0),IF(Tabulka2[[#This Row],[m/ž]]="Z",VLOOKUP(Tabulka2[[#This Row],[ročník]],'2. Kategorie'!B:E,4,0),"?")))</f>
        <v>?</v>
      </c>
      <c r="I307" s="9" t="str">
        <f>IF(COUNTIFS(Tabulka2[[#This Row],[klíč]],[klíč])&gt;1,"duplicita!","ok")</f>
        <v>ok</v>
      </c>
    </row>
    <row r="308" spans="2:9">
      <c r="B308" s="66" t="str">
        <f>CONCATENATE(Tabulka2[[#This Row],[kategorie]],"-",Tabulka2[[#This Row],[m/ž]],"-",Tabulka2[[#This Row],[start. č.]])</f>
        <v>?--</v>
      </c>
      <c r="C308" s="17"/>
      <c r="D308" s="18"/>
      <c r="E308" s="17"/>
      <c r="F308" s="18"/>
      <c r="G308" s="17"/>
      <c r="H308" s="13" t="str">
        <f>IF(ISBLANK('1. Index'!$C$13),"-",IF(Tabulka2[[#This Row],[m/ž]]="M",VLOOKUP(Tabulka2[[#This Row],[ročník]],'2. Kategorie'!B:E,3,0),IF(Tabulka2[[#This Row],[m/ž]]="Z",VLOOKUP(Tabulka2[[#This Row],[ročník]],'2. Kategorie'!B:E,4,0),"?")))</f>
        <v>?</v>
      </c>
      <c r="I308" s="9" t="str">
        <f>IF(COUNTIFS(Tabulka2[[#This Row],[klíč]],[klíč])&gt;1,"duplicita!","ok")</f>
        <v>ok</v>
      </c>
    </row>
    <row r="309" spans="2:9">
      <c r="B309" s="66" t="str">
        <f>CONCATENATE(Tabulka2[[#This Row],[kategorie]],"-",Tabulka2[[#This Row],[m/ž]],"-",Tabulka2[[#This Row],[start. č.]])</f>
        <v>?--</v>
      </c>
      <c r="C309" s="17"/>
      <c r="D309" s="18"/>
      <c r="E309" s="17"/>
      <c r="F309" s="18"/>
      <c r="G309" s="17"/>
      <c r="H309" s="14" t="str">
        <f>IF(ISBLANK('1. Index'!$C$13),"-",IF(Tabulka2[[#This Row],[m/ž]]="M",VLOOKUP(Tabulka2[[#This Row],[ročník]],'2. Kategorie'!B:E,3,0),IF(Tabulka2[[#This Row],[m/ž]]="Z",VLOOKUP(Tabulka2[[#This Row],[ročník]],'2. Kategorie'!B:E,4,0),"?")))</f>
        <v>?</v>
      </c>
      <c r="I309" s="10" t="str">
        <f>IF(COUNTIFS(Tabulka2[[#This Row],[klíč]],[klíč])&gt;1,"duplicita!","ok")</f>
        <v>ok</v>
      </c>
    </row>
  </sheetData>
  <sheetProtection sheet="1" objects="1" scenarios="1" autoFilter="0"/>
  <mergeCells count="1">
    <mergeCell ref="F3:G3"/>
  </mergeCells>
  <conditionalFormatting sqref="I10:I309">
    <cfRule type="beginsWith" dxfId="222" priority="3" operator="beginsWith" text="ok">
      <formula>LEFT(I10,LEN("ok"))="ok"</formula>
    </cfRule>
  </conditionalFormatting>
  <conditionalFormatting sqref="C10:G309">
    <cfRule type="notContainsBlanks" dxfId="221" priority="1">
      <formula>LEN(TRIM(C10))&gt;0</formula>
    </cfRule>
    <cfRule type="containsBlanks" dxfId="220" priority="2">
      <formula>LEN(TRIM(C10))=0</formula>
    </cfRule>
  </conditionalFormatting>
  <dataValidations count="2">
    <dataValidation type="whole" allowBlank="1" showInputMessage="1" showErrorMessage="1" errorTitle="Chybně zadaný ročník" error="Zadej rok narození, např. 1970._x000a__x000a_Rok narození nesmí být v budoucnosti!" sqref="E10:E309">
      <formula1>1900</formula1>
      <formula2>YEAR(TODAY())</formula2>
    </dataValidation>
    <dataValidation type="list" allowBlank="1" showInputMessage="1" showErrorMessage="1" errorTitle="Zadej pohlaví" error="Povolené hodnoty jsou pouze:_x000a_M pro muže a _x000a_Z pro ženy" sqref="G10:G309">
      <formula1>"M,Z"</formula1>
    </dataValidation>
  </dataValidations>
  <pageMargins left="0.39370078740157483" right="0.39370078740157483" top="0" bottom="0.39370078740157483" header="0.31496062992125984" footer="0.31496062992125984"/>
  <pageSetup paperSize="9" orientation="portrait" r:id="rId1"/>
  <picture r:id="rId2"/>
  <tableParts count="1">
    <tablePart r:id="rId3"/>
  </tableParts>
</worksheet>
</file>

<file path=xl/worksheets/sheet5.xml><?xml version="1.0" encoding="utf-8"?>
<worksheet xmlns="http://schemas.openxmlformats.org/spreadsheetml/2006/main" xmlns:r="http://schemas.openxmlformats.org/officeDocument/2006/relationships">
  <sheetPr>
    <pageSetUpPr fitToPage="1"/>
  </sheetPr>
  <dimension ref="B2:N60"/>
  <sheetViews>
    <sheetView showGridLines="0" topLeftCell="A27" workbookViewId="0">
      <selection activeCell="P40" sqref="P40"/>
    </sheetView>
  </sheetViews>
  <sheetFormatPr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9" width="4" style="2" bestFit="1" customWidth="1"/>
    <col min="10" max="10" width="3.5703125" style="2" bestFit="1" customWidth="1"/>
    <col min="11" max="11" width="9.7109375" style="1" customWidth="1"/>
    <col min="12" max="12" width="8.42578125" style="2" bestFit="1" customWidth="1"/>
    <col min="13" max="13" width="7.42578125" style="1" bestFit="1" customWidth="1"/>
    <col min="14" max="14" width="8" style="2" bestFit="1" customWidth="1"/>
    <col min="15" max="16384" width="9.140625" style="1"/>
  </cols>
  <sheetData>
    <row r="2" spans="2:14" ht="15.75">
      <c r="B2" s="56" t="s">
        <v>62</v>
      </c>
      <c r="D2" s="2"/>
      <c r="F2" s="41" t="str">
        <f>'2. Kategorie'!D18</f>
        <v>Př. A (&gt;=2012)</v>
      </c>
      <c r="K2" s="57" t="str">
        <f>IF(ISBLANK('1. Index'!C10),"-",'1. Index'!C10)</f>
        <v>Reuter Run - děti</v>
      </c>
      <c r="L2" s="1"/>
    </row>
    <row r="3" spans="2:14" ht="15" customHeight="1">
      <c r="B3" s="65" t="s">
        <v>92</v>
      </c>
      <c r="D3" s="2"/>
      <c r="J3" s="71">
        <f>IF(ISBLANK('1. Index'!C13),"-",'1. Index'!C13)</f>
        <v>43323</v>
      </c>
      <c r="K3" s="71"/>
    </row>
    <row r="4" spans="2:14">
      <c r="B4" s="58"/>
    </row>
    <row r="5" spans="2:14">
      <c r="B5" s="1" t="s">
        <v>13</v>
      </c>
      <c r="C5" s="2" t="s">
        <v>0</v>
      </c>
      <c r="D5" s="1" t="s">
        <v>14</v>
      </c>
      <c r="E5" s="2" t="s">
        <v>3</v>
      </c>
      <c r="F5" s="1" t="s">
        <v>1</v>
      </c>
      <c r="G5" s="2" t="s">
        <v>2</v>
      </c>
      <c r="H5" s="2" t="s">
        <v>15</v>
      </c>
      <c r="I5" s="2" t="s">
        <v>16</v>
      </c>
      <c r="J5" s="2" t="s">
        <v>17</v>
      </c>
      <c r="K5" s="41" t="s">
        <v>18</v>
      </c>
      <c r="L5" s="51" t="s">
        <v>83</v>
      </c>
      <c r="N5" s="1"/>
    </row>
    <row r="6" spans="2:14">
      <c r="B6" s="42">
        <v>1</v>
      </c>
      <c r="C6" s="43">
        <v>145</v>
      </c>
      <c r="D6" s="19" t="str">
        <f>IF(ISBLANK(Tabulka4[[#This Row],[start. č.]]),"-",VLOOKUP(CONCATENATE($F$2,"-",Tabulka4[[#This Row],[m/ž]],"-",Tabulka4[[#This Row],[start. č.]]),'3. REGISTRACE'!B:F,3,0))</f>
        <v>Jodl Jiří</v>
      </c>
      <c r="E6" s="16">
        <f>IF(ISBLANK(Tabulka4[[#This Row],[start. č.]]),"-",VLOOKUP(CONCATENATE($F$2,"-",Tabulka4[[#This Row],[m/ž]],"-",Tabulka4[[#This Row],[start. č.]]),'3. REGISTRACE'!B:F,4,0))</f>
        <v>2012</v>
      </c>
      <c r="F6" s="44" t="str">
        <f>IF(ISBLANK(Tabulka4[[#This Row],[start. č.]]),"-",VLOOKUP(CONCATENATE($F$2,"-",Tabulka4[[#This Row],[m/ž]],"-",Tabulka4[[#This Row],[start. č.]]),'3. REGISTRACE'!B:F,5,0))</f>
        <v>Lokotka</v>
      </c>
      <c r="G6" s="16" t="str">
        <f t="shared" ref="G6:G30" si="0">"M"</f>
        <v>M</v>
      </c>
      <c r="H6" s="47">
        <v>0</v>
      </c>
      <c r="I6" s="45">
        <v>0</v>
      </c>
      <c r="J6" s="48">
        <v>32</v>
      </c>
      <c r="K6" s="40">
        <f>TIME(Tabulka4[[#This Row],[hod]],Tabulka4[[#This Row],[min]],Tabulka4[[#This Row],[sek]])</f>
        <v>3.7037037037037035E-4</v>
      </c>
      <c r="L6" s="52" t="str">
        <f>IF(AND(ISBLANK(H6),ISBLANK(I6),ISBLANK(J6)),"-",IF(K6&gt;=MAX(K$6:K6),"ok","chyba!!!"))</f>
        <v>ok</v>
      </c>
      <c r="N6" s="1"/>
    </row>
    <row r="7" spans="2:14">
      <c r="B7" s="42">
        <v>2</v>
      </c>
      <c r="C7" s="43">
        <v>186</v>
      </c>
      <c r="D7" s="19" t="str">
        <f>IF(ISBLANK(Tabulka4[[#This Row],[start. č.]]),"-",VLOOKUP(CONCATENATE($F$2,"-",Tabulka4[[#This Row],[m/ž]],"-",Tabulka4[[#This Row],[start. č.]]),'3. REGISTRACE'!B:F,3,0))</f>
        <v>Liška Jan</v>
      </c>
      <c r="E7" s="16">
        <f>IF(ISBLANK(Tabulka4[[#This Row],[start. č.]]),"-",VLOOKUP(CONCATENATE($F$2,"-",Tabulka4[[#This Row],[m/ž]],"-",Tabulka4[[#This Row],[start. č.]]),'3. REGISTRACE'!B:F,4,0))</f>
        <v>2012</v>
      </c>
      <c r="F7" s="44" t="str">
        <f>IF(ISBLANK(Tabulka4[[#This Row],[start. č.]]),"-",VLOOKUP(CONCATENATE($F$2,"-",Tabulka4[[#This Row],[m/ž]],"-",Tabulka4[[#This Row],[start. č.]]),'3. REGISTRACE'!B:F,5,0))</f>
        <v>Smrkovice</v>
      </c>
      <c r="G7" s="16" t="str">
        <f t="shared" si="0"/>
        <v>M</v>
      </c>
      <c r="H7" s="49">
        <v>0</v>
      </c>
      <c r="I7" s="46">
        <v>0</v>
      </c>
      <c r="J7" s="50">
        <v>35</v>
      </c>
      <c r="K7" s="40">
        <f>TIME(Tabulka4[[#This Row],[hod]],Tabulka4[[#This Row],[min]],Tabulka4[[#This Row],[sek]])</f>
        <v>4.0509259259259258E-4</v>
      </c>
      <c r="L7" s="52" t="str">
        <f>IF(AND(ISBLANK(H7),ISBLANK(I7),ISBLANK(J7)),"-",IF(K7&gt;=MAX(K$6:K7),"ok","chyba!!!"))</f>
        <v>ok</v>
      </c>
      <c r="N7" s="1"/>
    </row>
    <row r="8" spans="2:14">
      <c r="B8" s="42">
        <v>3</v>
      </c>
      <c r="C8" s="43">
        <v>187</v>
      </c>
      <c r="D8" s="19" t="str">
        <f>IF(ISBLANK(Tabulka4[[#This Row],[start. č.]]),"-",VLOOKUP(CONCATENATE($F$2,"-",Tabulka4[[#This Row],[m/ž]],"-",Tabulka4[[#This Row],[start. č.]]),'3. REGISTRACE'!B:F,3,0))</f>
        <v>Liška Jakub</v>
      </c>
      <c r="E8" s="16">
        <f>IF(ISBLANK(Tabulka4[[#This Row],[start. č.]]),"-",VLOOKUP(CONCATENATE($F$2,"-",Tabulka4[[#This Row],[m/ž]],"-",Tabulka4[[#This Row],[start. č.]]),'3. REGISTRACE'!B:F,4,0))</f>
        <v>2015</v>
      </c>
      <c r="F8" s="44" t="str">
        <f>IF(ISBLANK(Tabulka4[[#This Row],[start. č.]]),"-",VLOOKUP(CONCATENATE($F$2,"-",Tabulka4[[#This Row],[m/ž]],"-",Tabulka4[[#This Row],[start. č.]]),'3. REGISTRACE'!B:F,5,0))</f>
        <v>Smrkovice</v>
      </c>
      <c r="G8" s="16" t="str">
        <f t="shared" si="0"/>
        <v>M</v>
      </c>
      <c r="H8" s="49">
        <v>0</v>
      </c>
      <c r="I8" s="46">
        <v>0</v>
      </c>
      <c r="J8" s="50">
        <v>45</v>
      </c>
      <c r="K8" s="40">
        <f>TIME(Tabulka4[[#This Row],[hod]],Tabulka4[[#This Row],[min]],Tabulka4[[#This Row],[sek]])</f>
        <v>5.2083333333333333E-4</v>
      </c>
      <c r="L8" s="52" t="str">
        <f>IF(AND(ISBLANK(H8),ISBLANK(I8),ISBLANK(J8)),"-",IF(K8&gt;=MAX(K$6:K8),"ok","chyba!!!"))</f>
        <v>ok</v>
      </c>
      <c r="N8" s="1"/>
    </row>
    <row r="9" spans="2:14">
      <c r="B9" s="42">
        <v>4</v>
      </c>
      <c r="C9" s="43">
        <v>157</v>
      </c>
      <c r="D9" s="19" t="str">
        <f>IF(ISBLANK(Tabulka4[[#This Row],[start. č.]]),"-",VLOOKUP(CONCATENATE($F$2,"-",Tabulka4[[#This Row],[m/ž]],"-",Tabulka4[[#This Row],[start. č.]]),'3. REGISTRACE'!B:F,3,0))</f>
        <v>Tichý Jakub</v>
      </c>
      <c r="E9" s="16">
        <f>IF(ISBLANK(Tabulka4[[#This Row],[start. č.]]),"-",VLOOKUP(CONCATENATE($F$2,"-",Tabulka4[[#This Row],[m/ž]],"-",Tabulka4[[#This Row],[start. č.]]),'3. REGISTRACE'!B:F,4,0))</f>
        <v>2013</v>
      </c>
      <c r="F9" s="44" t="str">
        <f>IF(ISBLANK(Tabulka4[[#This Row],[start. č.]]),"-",VLOOKUP(CONCATENATE($F$2,"-",Tabulka4[[#This Row],[m/ž]],"-",Tabulka4[[#This Row],[start. č.]]),'3. REGISTRACE'!B:F,5,0))</f>
        <v>Roudné</v>
      </c>
      <c r="G9" s="16" t="str">
        <f t="shared" si="0"/>
        <v>M</v>
      </c>
      <c r="H9" s="49">
        <v>0</v>
      </c>
      <c r="I9" s="46">
        <v>0</v>
      </c>
      <c r="J9" s="50">
        <v>51</v>
      </c>
      <c r="K9" s="40">
        <f>TIME(Tabulka4[[#This Row],[hod]],Tabulka4[[#This Row],[min]],Tabulka4[[#This Row],[sek]])</f>
        <v>5.9027777777777778E-4</v>
      </c>
      <c r="L9" s="52" t="str">
        <f>IF(AND(ISBLANK(H9),ISBLANK(I9),ISBLANK(J9)),"-",IF(K9&gt;=MAX(K$6:K9),"ok","chyba!!!"))</f>
        <v>ok</v>
      </c>
      <c r="N9" s="1"/>
    </row>
    <row r="10" spans="2:14">
      <c r="B10" s="42">
        <v>5</v>
      </c>
      <c r="C10" s="43">
        <v>153</v>
      </c>
      <c r="D10" s="19" t="str">
        <f>IF(ISBLANK(Tabulka4[[#This Row],[start. č.]]),"-",VLOOKUP(CONCATENATE($F$2,"-",Tabulka4[[#This Row],[m/ž]],"-",Tabulka4[[#This Row],[start. č.]]),'3. REGISTRACE'!B:F,3,0))</f>
        <v>Samec Tobiáš</v>
      </c>
      <c r="E10" s="16">
        <f>IF(ISBLANK(Tabulka4[[#This Row],[start. č.]]),"-",VLOOKUP(CONCATENATE($F$2,"-",Tabulka4[[#This Row],[m/ž]],"-",Tabulka4[[#This Row],[start. č.]]),'3. REGISTRACE'!B:F,4,0))</f>
        <v>2014</v>
      </c>
      <c r="F10" s="44" t="str">
        <f>IF(ISBLANK(Tabulka4[[#This Row],[start. č.]]),"-",VLOOKUP(CONCATENATE($F$2,"-",Tabulka4[[#This Row],[m/ž]],"-",Tabulka4[[#This Row],[start. č.]]),'3. REGISTRACE'!B:F,5,0))</f>
        <v>Zliv</v>
      </c>
      <c r="G10" s="16" t="str">
        <f t="shared" si="0"/>
        <v>M</v>
      </c>
      <c r="H10" s="49">
        <v>0</v>
      </c>
      <c r="I10" s="46">
        <v>0</v>
      </c>
      <c r="J10" s="50">
        <v>54</v>
      </c>
      <c r="K10" s="40">
        <f>TIME(Tabulka4[[#This Row],[hod]],Tabulka4[[#This Row],[min]],Tabulka4[[#This Row],[sek]])</f>
        <v>6.2500000000000001E-4</v>
      </c>
      <c r="L10" s="52" t="str">
        <f>IF(AND(ISBLANK(H10),ISBLANK(I10),ISBLANK(J10)),"-",IF(K10&gt;=MAX(K$6:K10),"ok","chyba!!!"))</f>
        <v>ok</v>
      </c>
      <c r="N10" s="1"/>
    </row>
    <row r="11" spans="2:14">
      <c r="B11" s="42">
        <v>6</v>
      </c>
      <c r="C11" s="43">
        <v>146</v>
      </c>
      <c r="D11" s="19" t="str">
        <f>IF(ISBLANK(Tabulka4[[#This Row],[start. č.]]),"-",VLOOKUP(CONCATENATE($F$2,"-",Tabulka4[[#This Row],[m/ž]],"-",Tabulka4[[#This Row],[start. č.]]),'3. REGISTRACE'!B:F,3,0))</f>
        <v>Jodl Martin</v>
      </c>
      <c r="E11" s="16">
        <f>IF(ISBLANK(Tabulka4[[#This Row],[start. č.]]),"-",VLOOKUP(CONCATENATE($F$2,"-",Tabulka4[[#This Row],[m/ž]],"-",Tabulka4[[#This Row],[start. č.]]),'3. REGISTRACE'!B:F,4,0))</f>
        <v>2015</v>
      </c>
      <c r="F11" s="44" t="str">
        <f>IF(ISBLANK(Tabulka4[[#This Row],[start. č.]]),"-",VLOOKUP(CONCATENATE($F$2,"-",Tabulka4[[#This Row],[m/ž]],"-",Tabulka4[[#This Row],[start. č.]]),'3. REGISTRACE'!B:F,5,0))</f>
        <v>Lokotka</v>
      </c>
      <c r="G11" s="16" t="str">
        <f t="shared" si="0"/>
        <v>M</v>
      </c>
      <c r="H11" s="49">
        <v>0</v>
      </c>
      <c r="I11" s="46">
        <v>0</v>
      </c>
      <c r="J11" s="50">
        <v>57</v>
      </c>
      <c r="K11" s="40">
        <f>TIME(Tabulka4[[#This Row],[hod]],Tabulka4[[#This Row],[min]],Tabulka4[[#This Row],[sek]])</f>
        <v>6.5972222222222213E-4</v>
      </c>
      <c r="L11" s="52" t="str">
        <f>IF(AND(ISBLANK(H11),ISBLANK(I11),ISBLANK(J11)),"-",IF(K11&gt;=MAX(K$6:K11),"ok","chyba!!!"))</f>
        <v>ok</v>
      </c>
      <c r="N11" s="1"/>
    </row>
    <row r="12" spans="2:14">
      <c r="B12" s="42">
        <v>7</v>
      </c>
      <c r="C12" s="43">
        <v>180</v>
      </c>
      <c r="D12" s="19" t="str">
        <f>IF(ISBLANK(Tabulka4[[#This Row],[start. č.]]),"-",VLOOKUP(CONCATENATE($F$2,"-",Tabulka4[[#This Row],[m/ž]],"-",Tabulka4[[#This Row],[start. č.]]),'3. REGISTRACE'!B:F,3,0))</f>
        <v>Kůrka Oliver</v>
      </c>
      <c r="E12" s="16">
        <f>IF(ISBLANK(Tabulka4[[#This Row],[start. č.]]),"-",VLOOKUP(CONCATENATE($F$2,"-",Tabulka4[[#This Row],[m/ž]],"-",Tabulka4[[#This Row],[start. č.]]),'3. REGISTRACE'!B:F,4,0))</f>
        <v>2014</v>
      </c>
      <c r="F12" s="44" t="str">
        <f>IF(ISBLANK(Tabulka4[[#This Row],[start. č.]]),"-",VLOOKUP(CONCATENATE($F$2,"-",Tabulka4[[#This Row],[m/ž]],"-",Tabulka4[[#This Row],[start. č.]]),'3. REGISTRACE'!B:F,5,0))</f>
        <v>Čkyně</v>
      </c>
      <c r="G12" s="16" t="str">
        <f t="shared" si="0"/>
        <v>M</v>
      </c>
      <c r="H12" s="49">
        <v>0</v>
      </c>
      <c r="I12" s="46">
        <v>1</v>
      </c>
      <c r="J12" s="50">
        <v>1</v>
      </c>
      <c r="K12" s="40">
        <f>TIME(Tabulka4[[#This Row],[hod]],Tabulka4[[#This Row],[min]],Tabulka4[[#This Row],[sek]])</f>
        <v>7.0601851851851847E-4</v>
      </c>
      <c r="L12" s="52" t="str">
        <f>IF(AND(ISBLANK(H12),ISBLANK(I12),ISBLANK(J12)),"-",IF(K12&gt;=MAX(K$6:K12),"ok","chyba!!!"))</f>
        <v>ok</v>
      </c>
      <c r="N12" s="1"/>
    </row>
    <row r="13" spans="2:14">
      <c r="B13" s="42">
        <v>8</v>
      </c>
      <c r="C13" s="43">
        <v>155</v>
      </c>
      <c r="D13" s="19" t="str">
        <f>IF(ISBLANK(Tabulka4[[#This Row],[start. č.]]),"-",VLOOKUP(CONCATENATE($F$2,"-",Tabulka4[[#This Row],[m/ž]],"-",Tabulka4[[#This Row],[start. č.]]),'3. REGISTRACE'!B:F,3,0))</f>
        <v>Nováček Tadeáš</v>
      </c>
      <c r="E13" s="16">
        <f>IF(ISBLANK(Tabulka4[[#This Row],[start. č.]]),"-",VLOOKUP(CONCATENATE($F$2,"-",Tabulka4[[#This Row],[m/ž]],"-",Tabulka4[[#This Row],[start. č.]]),'3. REGISTRACE'!B:F,4,0))</f>
        <v>2016</v>
      </c>
      <c r="F13" s="44" t="str">
        <f>IF(ISBLANK(Tabulka4[[#This Row],[start. č.]]),"-",VLOOKUP(CONCATENATE($F$2,"-",Tabulka4[[#This Row],[m/ž]],"-",Tabulka4[[#This Row],[start. č.]]),'3. REGISTRACE'!B:F,5,0))</f>
        <v>Nové Honole</v>
      </c>
      <c r="G13" s="16" t="str">
        <f t="shared" si="0"/>
        <v>M</v>
      </c>
      <c r="H13" s="49">
        <v>0</v>
      </c>
      <c r="I13" s="46">
        <v>1</v>
      </c>
      <c r="J13" s="50">
        <v>3</v>
      </c>
      <c r="K13" s="40">
        <f>TIME(Tabulka4[[#This Row],[hod]],Tabulka4[[#This Row],[min]],Tabulka4[[#This Row],[sek]])</f>
        <v>7.291666666666667E-4</v>
      </c>
      <c r="L13" s="52" t="str">
        <f>IF(AND(ISBLANK(H13),ISBLANK(I13),ISBLANK(J13)),"-",IF(K13&gt;=MAX(K$6:K13),"ok","chyba!!!"))</f>
        <v>ok</v>
      </c>
      <c r="N13" s="1"/>
    </row>
    <row r="14" spans="2:14">
      <c r="B14" s="42">
        <v>9</v>
      </c>
      <c r="C14" s="43">
        <v>138</v>
      </c>
      <c r="D14" s="19" t="str">
        <f>IF(ISBLANK(Tabulka4[[#This Row],[start. č.]]),"-",VLOOKUP(CONCATENATE($F$2,"-",Tabulka4[[#This Row],[m/ž]],"-",Tabulka4[[#This Row],[start. č.]]),'3. REGISTRACE'!B:F,3,0))</f>
        <v>Zeman Jan</v>
      </c>
      <c r="E14" s="16">
        <f>IF(ISBLANK(Tabulka4[[#This Row],[start. č.]]),"-",VLOOKUP(CONCATENATE($F$2,"-",Tabulka4[[#This Row],[m/ž]],"-",Tabulka4[[#This Row],[start. č.]]),'3. REGISTRACE'!B:F,4,0))</f>
        <v>2015</v>
      </c>
      <c r="F14" s="44" t="str">
        <f>IF(ISBLANK(Tabulka4[[#This Row],[start. č.]]),"-",VLOOKUP(CONCATENATE($F$2,"-",Tabulka4[[#This Row],[m/ž]],"-",Tabulka4[[#This Row],[start. č.]]),'3. REGISTRACE'!B:F,5,0))</f>
        <v>Boršov</v>
      </c>
      <c r="G14" s="16" t="str">
        <f t="shared" si="0"/>
        <v>M</v>
      </c>
      <c r="H14" s="49">
        <v>0</v>
      </c>
      <c r="I14" s="46">
        <v>1</v>
      </c>
      <c r="J14" s="50">
        <v>4</v>
      </c>
      <c r="K14" s="40">
        <f>TIME(Tabulka4[[#This Row],[hod]],Tabulka4[[#This Row],[min]],Tabulka4[[#This Row],[sek]])</f>
        <v>7.407407407407407E-4</v>
      </c>
      <c r="L14" s="52" t="str">
        <f>IF(AND(ISBLANK(H14),ISBLANK(I14),ISBLANK(J14)),"-",IF(K14&gt;=MAX(K$6:K14),"ok","chyba!!!"))</f>
        <v>ok</v>
      </c>
      <c r="N14" s="1"/>
    </row>
    <row r="15" spans="2:14">
      <c r="B15" s="42">
        <v>10</v>
      </c>
      <c r="C15" s="43"/>
      <c r="D15" s="19" t="str">
        <f>IF(ISBLANK(Tabulka4[[#This Row],[start. č.]]),"-",VLOOKUP(CONCATENATE($F$2,"-",Tabulka4[[#This Row],[m/ž]],"-",Tabulka4[[#This Row],[start. č.]]),'3. REGISTRACE'!B:F,3,0))</f>
        <v>-</v>
      </c>
      <c r="E15" s="16" t="str">
        <f>IF(ISBLANK(Tabulka4[[#This Row],[start. č.]]),"-",VLOOKUP(CONCATENATE($F$2,"-",Tabulka4[[#This Row],[m/ž]],"-",Tabulka4[[#This Row],[start. č.]]),'3. REGISTRACE'!B:F,4,0))</f>
        <v>-</v>
      </c>
      <c r="F15" s="44" t="str">
        <f>IF(ISBLANK(Tabulka4[[#This Row],[start. č.]]),"-",VLOOKUP(CONCATENATE($F$2,"-",Tabulka4[[#This Row],[m/ž]],"-",Tabulka4[[#This Row],[start. č.]]),'3. REGISTRACE'!B:F,5,0))</f>
        <v>-</v>
      </c>
      <c r="G15" s="16" t="str">
        <f t="shared" si="0"/>
        <v>M</v>
      </c>
      <c r="H15" s="49"/>
      <c r="I15" s="46"/>
      <c r="J15" s="50"/>
      <c r="K15" s="40">
        <f>TIME(Tabulka4[[#This Row],[hod]],Tabulka4[[#This Row],[min]],Tabulka4[[#This Row],[sek]])</f>
        <v>0</v>
      </c>
      <c r="L15" s="52" t="str">
        <f>IF(AND(ISBLANK(H15),ISBLANK(I15),ISBLANK(J15)),"-",IF(K15&gt;=MAX(K$6:K15),"ok","chyba!!!"))</f>
        <v>-</v>
      </c>
      <c r="N15" s="1"/>
    </row>
    <row r="16" spans="2:14">
      <c r="B16" s="42">
        <v>11</v>
      </c>
      <c r="C16" s="43"/>
      <c r="D16" s="19" t="str">
        <f>IF(ISBLANK(Tabulka4[[#This Row],[start. č.]]),"-",VLOOKUP(CONCATENATE($F$2,"-",Tabulka4[[#This Row],[m/ž]],"-",Tabulka4[[#This Row],[start. č.]]),'3. REGISTRACE'!B:F,3,0))</f>
        <v>-</v>
      </c>
      <c r="E16" s="16" t="str">
        <f>IF(ISBLANK(Tabulka4[[#This Row],[start. č.]]),"-",VLOOKUP(CONCATENATE($F$2,"-",Tabulka4[[#This Row],[m/ž]],"-",Tabulka4[[#This Row],[start. č.]]),'3. REGISTRACE'!B:F,4,0))</f>
        <v>-</v>
      </c>
      <c r="F16" s="44" t="str">
        <f>IF(ISBLANK(Tabulka4[[#This Row],[start. č.]]),"-",VLOOKUP(CONCATENATE($F$2,"-",Tabulka4[[#This Row],[m/ž]],"-",Tabulka4[[#This Row],[start. č.]]),'3. REGISTRACE'!B:F,5,0))</f>
        <v>-</v>
      </c>
      <c r="G16" s="16" t="str">
        <f t="shared" si="0"/>
        <v>M</v>
      </c>
      <c r="H16" s="49"/>
      <c r="I16" s="46"/>
      <c r="J16" s="50"/>
      <c r="K16" s="40">
        <f>TIME(Tabulka4[[#This Row],[hod]],Tabulka4[[#This Row],[min]],Tabulka4[[#This Row],[sek]])</f>
        <v>0</v>
      </c>
      <c r="L16" s="52" t="str">
        <f>IF(AND(ISBLANK(H16),ISBLANK(I16),ISBLANK(J16)),"-",IF(K16&gt;=MAX(K$6:K16),"ok","chyba!!!"))</f>
        <v>-</v>
      </c>
      <c r="N16" s="1"/>
    </row>
    <row r="17" spans="2:14">
      <c r="B17" s="42">
        <v>12</v>
      </c>
      <c r="C17" s="43"/>
      <c r="D17" s="19" t="str">
        <f>IF(ISBLANK(Tabulka4[[#This Row],[start. č.]]),"-",VLOOKUP(CONCATENATE($F$2,"-",Tabulka4[[#This Row],[m/ž]],"-",Tabulka4[[#This Row],[start. č.]]),'3. REGISTRACE'!B:F,3,0))</f>
        <v>-</v>
      </c>
      <c r="E17" s="16" t="str">
        <f>IF(ISBLANK(Tabulka4[[#This Row],[start. č.]]),"-",VLOOKUP(CONCATENATE($F$2,"-",Tabulka4[[#This Row],[m/ž]],"-",Tabulka4[[#This Row],[start. č.]]),'3. REGISTRACE'!B:F,4,0))</f>
        <v>-</v>
      </c>
      <c r="F17" s="44" t="str">
        <f>IF(ISBLANK(Tabulka4[[#This Row],[start. č.]]),"-",VLOOKUP(CONCATENATE($F$2,"-",Tabulka4[[#This Row],[m/ž]],"-",Tabulka4[[#This Row],[start. č.]]),'3. REGISTRACE'!B:F,5,0))</f>
        <v>-</v>
      </c>
      <c r="G17" s="16" t="str">
        <f t="shared" si="0"/>
        <v>M</v>
      </c>
      <c r="H17" s="49"/>
      <c r="I17" s="46"/>
      <c r="J17" s="50"/>
      <c r="K17" s="40">
        <f>TIME(Tabulka4[[#This Row],[hod]],Tabulka4[[#This Row],[min]],Tabulka4[[#This Row],[sek]])</f>
        <v>0</v>
      </c>
      <c r="L17" s="52" t="str">
        <f>IF(AND(ISBLANK(H17),ISBLANK(I17),ISBLANK(J17)),"-",IF(K17&gt;=MAX(K$6:K17),"ok","chyba!!!"))</f>
        <v>-</v>
      </c>
      <c r="N17" s="1"/>
    </row>
    <row r="18" spans="2:14">
      <c r="B18" s="42">
        <v>13</v>
      </c>
      <c r="C18" s="43"/>
      <c r="D18" s="19" t="str">
        <f>IF(ISBLANK(Tabulka4[[#This Row],[start. č.]]),"-",VLOOKUP(CONCATENATE($F$2,"-",Tabulka4[[#This Row],[m/ž]],"-",Tabulka4[[#This Row],[start. č.]]),'3. REGISTRACE'!B:F,3,0))</f>
        <v>-</v>
      </c>
      <c r="E18" s="16" t="str">
        <f>IF(ISBLANK(Tabulka4[[#This Row],[start. č.]]),"-",VLOOKUP(CONCATENATE($F$2,"-",Tabulka4[[#This Row],[m/ž]],"-",Tabulka4[[#This Row],[start. č.]]),'3. REGISTRACE'!B:F,4,0))</f>
        <v>-</v>
      </c>
      <c r="F18" s="44" t="str">
        <f>IF(ISBLANK(Tabulka4[[#This Row],[start. č.]]),"-",VLOOKUP(CONCATENATE($F$2,"-",Tabulka4[[#This Row],[m/ž]],"-",Tabulka4[[#This Row],[start. č.]]),'3. REGISTRACE'!B:F,5,0))</f>
        <v>-</v>
      </c>
      <c r="G18" s="16" t="str">
        <f t="shared" si="0"/>
        <v>M</v>
      </c>
      <c r="H18" s="49"/>
      <c r="I18" s="46"/>
      <c r="J18" s="50"/>
      <c r="K18" s="40">
        <f>TIME(Tabulka4[[#This Row],[hod]],Tabulka4[[#This Row],[min]],Tabulka4[[#This Row],[sek]])</f>
        <v>0</v>
      </c>
      <c r="L18" s="52" t="str">
        <f>IF(AND(ISBLANK(H18),ISBLANK(I18),ISBLANK(J18)),"-",IF(K18&gt;=MAX(K$6:K18),"ok","chyba!!!"))</f>
        <v>-</v>
      </c>
      <c r="N18" s="1"/>
    </row>
    <row r="19" spans="2:14">
      <c r="B19" s="42">
        <v>14</v>
      </c>
      <c r="C19" s="43"/>
      <c r="D19" s="19" t="str">
        <f>IF(ISBLANK(Tabulka4[[#This Row],[start. č.]]),"-",VLOOKUP(CONCATENATE($F$2,"-",Tabulka4[[#This Row],[m/ž]],"-",Tabulka4[[#This Row],[start. č.]]),'3. REGISTRACE'!B:F,3,0))</f>
        <v>-</v>
      </c>
      <c r="E19" s="16" t="str">
        <f>IF(ISBLANK(Tabulka4[[#This Row],[start. č.]]),"-",VLOOKUP(CONCATENATE($F$2,"-",Tabulka4[[#This Row],[m/ž]],"-",Tabulka4[[#This Row],[start. č.]]),'3. REGISTRACE'!B:F,4,0))</f>
        <v>-</v>
      </c>
      <c r="F19" s="44" t="str">
        <f>IF(ISBLANK(Tabulka4[[#This Row],[start. č.]]),"-",VLOOKUP(CONCATENATE($F$2,"-",Tabulka4[[#This Row],[m/ž]],"-",Tabulka4[[#This Row],[start. č.]]),'3. REGISTRACE'!B:F,5,0))</f>
        <v>-</v>
      </c>
      <c r="G19" s="16" t="str">
        <f t="shared" si="0"/>
        <v>M</v>
      </c>
      <c r="H19" s="49"/>
      <c r="I19" s="46"/>
      <c r="J19" s="50"/>
      <c r="K19" s="40">
        <f>TIME(Tabulka4[[#This Row],[hod]],Tabulka4[[#This Row],[min]],Tabulka4[[#This Row],[sek]])</f>
        <v>0</v>
      </c>
      <c r="L19" s="52" t="str">
        <f>IF(AND(ISBLANK(H19),ISBLANK(I19),ISBLANK(J19)),"-",IF(K19&gt;=MAX(K$6:K19),"ok","chyba!!!"))</f>
        <v>-</v>
      </c>
      <c r="N19" s="1"/>
    </row>
    <row r="20" spans="2:14">
      <c r="B20" s="42">
        <v>15</v>
      </c>
      <c r="C20" s="43"/>
      <c r="D20" s="19" t="str">
        <f>IF(ISBLANK(Tabulka4[[#This Row],[start. č.]]),"-",VLOOKUP(CONCATENATE($F$2,"-",Tabulka4[[#This Row],[m/ž]],"-",Tabulka4[[#This Row],[start. č.]]),'3. REGISTRACE'!B:F,3,0))</f>
        <v>-</v>
      </c>
      <c r="E20" s="16" t="str">
        <f>IF(ISBLANK(Tabulka4[[#This Row],[start. č.]]),"-",VLOOKUP(CONCATENATE($F$2,"-",Tabulka4[[#This Row],[m/ž]],"-",Tabulka4[[#This Row],[start. č.]]),'3. REGISTRACE'!B:F,4,0))</f>
        <v>-</v>
      </c>
      <c r="F20" s="44" t="str">
        <f>IF(ISBLANK(Tabulka4[[#This Row],[start. č.]]),"-",VLOOKUP(CONCATENATE($F$2,"-",Tabulka4[[#This Row],[m/ž]],"-",Tabulka4[[#This Row],[start. č.]]),'3. REGISTRACE'!B:F,5,0))</f>
        <v>-</v>
      </c>
      <c r="G20" s="16" t="str">
        <f t="shared" si="0"/>
        <v>M</v>
      </c>
      <c r="H20" s="49"/>
      <c r="I20" s="46"/>
      <c r="J20" s="50"/>
      <c r="K20" s="40">
        <f>TIME(Tabulka4[[#This Row],[hod]],Tabulka4[[#This Row],[min]],Tabulka4[[#This Row],[sek]])</f>
        <v>0</v>
      </c>
      <c r="L20" s="52" t="str">
        <f>IF(AND(ISBLANK(H20),ISBLANK(I20),ISBLANK(J20)),"-",IF(K20&gt;=MAX(K$6:K20),"ok","chyba!!!"))</f>
        <v>-</v>
      </c>
      <c r="N20" s="1"/>
    </row>
    <row r="21" spans="2:14">
      <c r="B21" s="42">
        <v>16</v>
      </c>
      <c r="C21" s="43"/>
      <c r="D21" s="19" t="str">
        <f>IF(ISBLANK(Tabulka4[[#This Row],[start. č.]]),"-",VLOOKUP(CONCATENATE($F$2,"-",Tabulka4[[#This Row],[m/ž]],"-",Tabulka4[[#This Row],[start. č.]]),'3. REGISTRACE'!B:F,3,0))</f>
        <v>-</v>
      </c>
      <c r="E21" s="16" t="str">
        <f>IF(ISBLANK(Tabulka4[[#This Row],[start. č.]]),"-",VLOOKUP(CONCATENATE($F$2,"-",Tabulka4[[#This Row],[m/ž]],"-",Tabulka4[[#This Row],[start. č.]]),'3. REGISTRACE'!B:F,4,0))</f>
        <v>-</v>
      </c>
      <c r="F21" s="44" t="str">
        <f>IF(ISBLANK(Tabulka4[[#This Row],[start. č.]]),"-",VLOOKUP(CONCATENATE($F$2,"-",Tabulka4[[#This Row],[m/ž]],"-",Tabulka4[[#This Row],[start. č.]]),'3. REGISTRACE'!B:F,5,0))</f>
        <v>-</v>
      </c>
      <c r="G21" s="16" t="str">
        <f t="shared" si="0"/>
        <v>M</v>
      </c>
      <c r="H21" s="49"/>
      <c r="I21" s="46"/>
      <c r="J21" s="50"/>
      <c r="K21" s="40">
        <f>TIME(Tabulka4[[#This Row],[hod]],Tabulka4[[#This Row],[min]],Tabulka4[[#This Row],[sek]])</f>
        <v>0</v>
      </c>
      <c r="L21" s="52" t="str">
        <f>IF(AND(ISBLANK(H21),ISBLANK(I21),ISBLANK(J21)),"-",IF(K21&gt;=MAX(K$6:K21),"ok","chyba!!!"))</f>
        <v>-</v>
      </c>
      <c r="N21" s="1"/>
    </row>
    <row r="22" spans="2:14">
      <c r="B22" s="42">
        <v>17</v>
      </c>
      <c r="C22" s="43"/>
      <c r="D22" s="19" t="str">
        <f>IF(ISBLANK(Tabulka4[[#This Row],[start. č.]]),"-",VLOOKUP(CONCATENATE($F$2,"-",Tabulka4[[#This Row],[m/ž]],"-",Tabulka4[[#This Row],[start. č.]]),'3. REGISTRACE'!B:F,3,0))</f>
        <v>-</v>
      </c>
      <c r="E22" s="16" t="str">
        <f>IF(ISBLANK(Tabulka4[[#This Row],[start. č.]]),"-",VLOOKUP(CONCATENATE($F$2,"-",Tabulka4[[#This Row],[m/ž]],"-",Tabulka4[[#This Row],[start. č.]]),'3. REGISTRACE'!B:F,4,0))</f>
        <v>-</v>
      </c>
      <c r="F22" s="44" t="str">
        <f>IF(ISBLANK(Tabulka4[[#This Row],[start. č.]]),"-",VLOOKUP(CONCATENATE($F$2,"-",Tabulka4[[#This Row],[m/ž]],"-",Tabulka4[[#This Row],[start. č.]]),'3. REGISTRACE'!B:F,5,0))</f>
        <v>-</v>
      </c>
      <c r="G22" s="16" t="str">
        <f t="shared" si="0"/>
        <v>M</v>
      </c>
      <c r="H22" s="49"/>
      <c r="I22" s="46"/>
      <c r="J22" s="50"/>
      <c r="K22" s="40">
        <f>TIME(Tabulka4[[#This Row],[hod]],Tabulka4[[#This Row],[min]],Tabulka4[[#This Row],[sek]])</f>
        <v>0</v>
      </c>
      <c r="L22" s="52" t="str">
        <f>IF(AND(ISBLANK(H22),ISBLANK(I22),ISBLANK(J22)),"-",IF(K22&gt;=MAX(K$6:K22),"ok","chyba!!!"))</f>
        <v>-</v>
      </c>
      <c r="N22" s="1"/>
    </row>
    <row r="23" spans="2:14">
      <c r="B23" s="42">
        <v>18</v>
      </c>
      <c r="C23" s="43"/>
      <c r="D23" s="19" t="str">
        <f>IF(ISBLANK(Tabulka4[[#This Row],[start. č.]]),"-",VLOOKUP(CONCATENATE($F$2,"-",Tabulka4[[#This Row],[m/ž]],"-",Tabulka4[[#This Row],[start. č.]]),'3. REGISTRACE'!B:F,3,0))</f>
        <v>-</v>
      </c>
      <c r="E23" s="16" t="str">
        <f>IF(ISBLANK(Tabulka4[[#This Row],[start. č.]]),"-",VLOOKUP(CONCATENATE($F$2,"-",Tabulka4[[#This Row],[m/ž]],"-",Tabulka4[[#This Row],[start. č.]]),'3. REGISTRACE'!B:F,4,0))</f>
        <v>-</v>
      </c>
      <c r="F23" s="44" t="str">
        <f>IF(ISBLANK(Tabulka4[[#This Row],[start. č.]]),"-",VLOOKUP(CONCATENATE($F$2,"-",Tabulka4[[#This Row],[m/ž]],"-",Tabulka4[[#This Row],[start. č.]]),'3. REGISTRACE'!B:F,5,0))</f>
        <v>-</v>
      </c>
      <c r="G23" s="16" t="str">
        <f t="shared" si="0"/>
        <v>M</v>
      </c>
      <c r="H23" s="49"/>
      <c r="I23" s="46"/>
      <c r="J23" s="50"/>
      <c r="K23" s="40">
        <f>TIME(Tabulka4[[#This Row],[hod]],Tabulka4[[#This Row],[min]],Tabulka4[[#This Row],[sek]])</f>
        <v>0</v>
      </c>
      <c r="L23" s="52" t="str">
        <f>IF(AND(ISBLANK(H23),ISBLANK(I23),ISBLANK(J23)),"-",IF(K23&gt;=MAX(K$6:K23),"ok","chyba!!!"))</f>
        <v>-</v>
      </c>
      <c r="N23" s="1"/>
    </row>
    <row r="24" spans="2:14">
      <c r="B24" s="42">
        <v>19</v>
      </c>
      <c r="C24" s="43"/>
      <c r="D24" s="19" t="str">
        <f>IF(ISBLANK(Tabulka4[[#This Row],[start. č.]]),"-",VLOOKUP(CONCATENATE($F$2,"-",Tabulka4[[#This Row],[m/ž]],"-",Tabulka4[[#This Row],[start. č.]]),'3. REGISTRACE'!B:F,3,0))</f>
        <v>-</v>
      </c>
      <c r="E24" s="16" t="str">
        <f>IF(ISBLANK(Tabulka4[[#This Row],[start. č.]]),"-",VLOOKUP(CONCATENATE($F$2,"-",Tabulka4[[#This Row],[m/ž]],"-",Tabulka4[[#This Row],[start. č.]]),'3. REGISTRACE'!B:F,4,0))</f>
        <v>-</v>
      </c>
      <c r="F24" s="44" t="str">
        <f>IF(ISBLANK(Tabulka4[[#This Row],[start. č.]]),"-",VLOOKUP(CONCATENATE($F$2,"-",Tabulka4[[#This Row],[m/ž]],"-",Tabulka4[[#This Row],[start. č.]]),'3. REGISTRACE'!B:F,5,0))</f>
        <v>-</v>
      </c>
      <c r="G24" s="16" t="str">
        <f t="shared" si="0"/>
        <v>M</v>
      </c>
      <c r="H24" s="49"/>
      <c r="I24" s="46"/>
      <c r="J24" s="50"/>
      <c r="K24" s="40">
        <f>TIME(Tabulka4[[#This Row],[hod]],Tabulka4[[#This Row],[min]],Tabulka4[[#This Row],[sek]])</f>
        <v>0</v>
      </c>
      <c r="L24" s="52" t="str">
        <f>IF(AND(ISBLANK(H24),ISBLANK(I24),ISBLANK(J24)),"-",IF(K24&gt;=MAX(K$6:K24),"ok","chyba!!!"))</f>
        <v>-</v>
      </c>
      <c r="N24" s="1"/>
    </row>
    <row r="25" spans="2:14">
      <c r="B25" s="42">
        <v>20</v>
      </c>
      <c r="C25" s="43"/>
      <c r="D25" s="19" t="str">
        <f>IF(ISBLANK(Tabulka4[[#This Row],[start. č.]]),"-",VLOOKUP(CONCATENATE($F$2,"-",Tabulka4[[#This Row],[m/ž]],"-",Tabulka4[[#This Row],[start. č.]]),'3. REGISTRACE'!B:F,3,0))</f>
        <v>-</v>
      </c>
      <c r="E25" s="16" t="str">
        <f>IF(ISBLANK(Tabulka4[[#This Row],[start. č.]]),"-",VLOOKUP(CONCATENATE($F$2,"-",Tabulka4[[#This Row],[m/ž]],"-",Tabulka4[[#This Row],[start. č.]]),'3. REGISTRACE'!B:F,4,0))</f>
        <v>-</v>
      </c>
      <c r="F25" s="44" t="str">
        <f>IF(ISBLANK(Tabulka4[[#This Row],[start. č.]]),"-",VLOOKUP(CONCATENATE($F$2,"-",Tabulka4[[#This Row],[m/ž]],"-",Tabulka4[[#This Row],[start. č.]]),'3. REGISTRACE'!B:F,5,0))</f>
        <v>-</v>
      </c>
      <c r="G25" s="16" t="str">
        <f t="shared" si="0"/>
        <v>M</v>
      </c>
      <c r="H25" s="49"/>
      <c r="I25" s="46"/>
      <c r="J25" s="50"/>
      <c r="K25" s="40">
        <f>TIME(Tabulka4[[#This Row],[hod]],Tabulka4[[#This Row],[min]],Tabulka4[[#This Row],[sek]])</f>
        <v>0</v>
      </c>
      <c r="L25" s="52" t="str">
        <f>IF(AND(ISBLANK(H25),ISBLANK(I25),ISBLANK(J25)),"-",IF(K25&gt;=MAX(K$6:K25),"ok","chyba!!!"))</f>
        <v>-</v>
      </c>
      <c r="N25" s="1"/>
    </row>
    <row r="26" spans="2:14">
      <c r="B26" s="42">
        <v>21</v>
      </c>
      <c r="C26" s="43"/>
      <c r="D26" s="19" t="str">
        <f>IF(ISBLANK(Tabulka4[[#This Row],[start. č.]]),"-",VLOOKUP(CONCATENATE($F$2,"-",Tabulka4[[#This Row],[m/ž]],"-",Tabulka4[[#This Row],[start. č.]]),'3. REGISTRACE'!B:F,3,0))</f>
        <v>-</v>
      </c>
      <c r="E26" s="16" t="str">
        <f>IF(ISBLANK(Tabulka4[[#This Row],[start. č.]]),"-",VLOOKUP(CONCATENATE($F$2,"-",Tabulka4[[#This Row],[m/ž]],"-",Tabulka4[[#This Row],[start. č.]]),'3. REGISTRACE'!B:F,4,0))</f>
        <v>-</v>
      </c>
      <c r="F26" s="44" t="str">
        <f>IF(ISBLANK(Tabulka4[[#This Row],[start. č.]]),"-",VLOOKUP(CONCATENATE($F$2,"-",Tabulka4[[#This Row],[m/ž]],"-",Tabulka4[[#This Row],[start. č.]]),'3. REGISTRACE'!B:F,5,0))</f>
        <v>-</v>
      </c>
      <c r="G26" s="16" t="str">
        <f t="shared" si="0"/>
        <v>M</v>
      </c>
      <c r="H26" s="49"/>
      <c r="I26" s="46"/>
      <c r="J26" s="50"/>
      <c r="K26" s="40">
        <f>TIME(Tabulka4[[#This Row],[hod]],Tabulka4[[#This Row],[min]],Tabulka4[[#This Row],[sek]])</f>
        <v>0</v>
      </c>
      <c r="L26" s="52" t="str">
        <f>IF(AND(ISBLANK(H26),ISBLANK(I26),ISBLANK(J26)),"-",IF(K26&gt;=MAX(K$6:K26),"ok","chyba!!!"))</f>
        <v>-</v>
      </c>
      <c r="N26" s="1"/>
    </row>
    <row r="27" spans="2:14">
      <c r="B27" s="42">
        <v>22</v>
      </c>
      <c r="C27" s="43"/>
      <c r="D27" s="19" t="str">
        <f>IF(ISBLANK(Tabulka4[[#This Row],[start. č.]]),"-",VLOOKUP(CONCATENATE($F$2,"-",Tabulka4[[#This Row],[m/ž]],"-",Tabulka4[[#This Row],[start. č.]]),'3. REGISTRACE'!B:F,3,0))</f>
        <v>-</v>
      </c>
      <c r="E27" s="16" t="str">
        <f>IF(ISBLANK(Tabulka4[[#This Row],[start. č.]]),"-",VLOOKUP(CONCATENATE($F$2,"-",Tabulka4[[#This Row],[m/ž]],"-",Tabulka4[[#This Row],[start. č.]]),'3. REGISTRACE'!B:F,4,0))</f>
        <v>-</v>
      </c>
      <c r="F27" s="44" t="str">
        <f>IF(ISBLANK(Tabulka4[[#This Row],[start. č.]]),"-",VLOOKUP(CONCATENATE($F$2,"-",Tabulka4[[#This Row],[m/ž]],"-",Tabulka4[[#This Row],[start. č.]]),'3. REGISTRACE'!B:F,5,0))</f>
        <v>-</v>
      </c>
      <c r="G27" s="16" t="str">
        <f t="shared" si="0"/>
        <v>M</v>
      </c>
      <c r="H27" s="49"/>
      <c r="I27" s="46"/>
      <c r="J27" s="50"/>
      <c r="K27" s="40">
        <f>TIME(Tabulka4[[#This Row],[hod]],Tabulka4[[#This Row],[min]],Tabulka4[[#This Row],[sek]])</f>
        <v>0</v>
      </c>
      <c r="L27" s="52" t="str">
        <f>IF(AND(ISBLANK(H27),ISBLANK(I27),ISBLANK(J27)),"-",IF(K27&gt;=MAX(K$6:K27),"ok","chyba!!!"))</f>
        <v>-</v>
      </c>
      <c r="N27" s="1"/>
    </row>
    <row r="28" spans="2:14">
      <c r="B28" s="42">
        <v>23</v>
      </c>
      <c r="C28" s="43"/>
      <c r="D28" s="19" t="str">
        <f>IF(ISBLANK(Tabulka4[[#This Row],[start. č.]]),"-",VLOOKUP(CONCATENATE($F$2,"-",Tabulka4[[#This Row],[m/ž]],"-",Tabulka4[[#This Row],[start. č.]]),'3. REGISTRACE'!B:F,3,0))</f>
        <v>-</v>
      </c>
      <c r="E28" s="16" t="str">
        <f>IF(ISBLANK(Tabulka4[[#This Row],[start. č.]]),"-",VLOOKUP(CONCATENATE($F$2,"-",Tabulka4[[#This Row],[m/ž]],"-",Tabulka4[[#This Row],[start. č.]]),'3. REGISTRACE'!B:F,4,0))</f>
        <v>-</v>
      </c>
      <c r="F28" s="44" t="str">
        <f>IF(ISBLANK(Tabulka4[[#This Row],[start. č.]]),"-",VLOOKUP(CONCATENATE($F$2,"-",Tabulka4[[#This Row],[m/ž]],"-",Tabulka4[[#This Row],[start. č.]]),'3. REGISTRACE'!B:F,5,0))</f>
        <v>-</v>
      </c>
      <c r="G28" s="16" t="str">
        <f t="shared" si="0"/>
        <v>M</v>
      </c>
      <c r="H28" s="49"/>
      <c r="I28" s="46"/>
      <c r="J28" s="50"/>
      <c r="K28" s="40">
        <f>TIME(Tabulka4[[#This Row],[hod]],Tabulka4[[#This Row],[min]],Tabulka4[[#This Row],[sek]])</f>
        <v>0</v>
      </c>
      <c r="L28" s="52" t="str">
        <f>IF(AND(ISBLANK(H28),ISBLANK(I28),ISBLANK(J28)),"-",IF(K28&gt;=MAX(K$6:K28),"ok","chyba!!!"))</f>
        <v>-</v>
      </c>
      <c r="N28" s="1"/>
    </row>
    <row r="29" spans="2:14">
      <c r="B29" s="42">
        <v>24</v>
      </c>
      <c r="C29" s="43"/>
      <c r="D29" s="19" t="str">
        <f>IF(ISBLANK(Tabulka4[[#This Row],[start. č.]]),"-",VLOOKUP(CONCATENATE($F$2,"-",Tabulka4[[#This Row],[m/ž]],"-",Tabulka4[[#This Row],[start. č.]]),'3. REGISTRACE'!B:F,3,0))</f>
        <v>-</v>
      </c>
      <c r="E29" s="16" t="str">
        <f>IF(ISBLANK(Tabulka4[[#This Row],[start. č.]]),"-",VLOOKUP(CONCATENATE($F$2,"-",Tabulka4[[#This Row],[m/ž]],"-",Tabulka4[[#This Row],[start. č.]]),'3. REGISTRACE'!B:F,4,0))</f>
        <v>-</v>
      </c>
      <c r="F29" s="44" t="str">
        <f>IF(ISBLANK(Tabulka4[[#This Row],[start. č.]]),"-",VLOOKUP(CONCATENATE($F$2,"-",Tabulka4[[#This Row],[m/ž]],"-",Tabulka4[[#This Row],[start. č.]]),'3. REGISTRACE'!B:F,5,0))</f>
        <v>-</v>
      </c>
      <c r="G29" s="16" t="str">
        <f t="shared" si="0"/>
        <v>M</v>
      </c>
      <c r="H29" s="49"/>
      <c r="I29" s="46"/>
      <c r="J29" s="50"/>
      <c r="K29" s="40">
        <f>TIME(Tabulka4[[#This Row],[hod]],Tabulka4[[#This Row],[min]],Tabulka4[[#This Row],[sek]])</f>
        <v>0</v>
      </c>
      <c r="L29" s="52" t="str">
        <f>IF(AND(ISBLANK(H29),ISBLANK(I29),ISBLANK(J29)),"-",IF(K29&gt;=MAX(K$6:K29),"ok","chyba!!!"))</f>
        <v>-</v>
      </c>
      <c r="N29" s="1"/>
    </row>
    <row r="30" spans="2:14">
      <c r="B30" s="42">
        <v>25</v>
      </c>
      <c r="C30" s="43"/>
      <c r="D30" s="19" t="str">
        <f>IF(ISBLANK(Tabulka4[[#This Row],[start. č.]]),"-",VLOOKUP(CONCATENATE($F$2,"-",Tabulka4[[#This Row],[m/ž]],"-",Tabulka4[[#This Row],[start. č.]]),'3. REGISTRACE'!B:F,3,0))</f>
        <v>-</v>
      </c>
      <c r="E30" s="16" t="str">
        <f>IF(ISBLANK(Tabulka4[[#This Row],[start. č.]]),"-",VLOOKUP(CONCATENATE($F$2,"-",Tabulka4[[#This Row],[m/ž]],"-",Tabulka4[[#This Row],[start. č.]]),'3. REGISTRACE'!B:F,4,0))</f>
        <v>-</v>
      </c>
      <c r="F30" s="44" t="str">
        <f>IF(ISBLANK(Tabulka4[[#This Row],[start. č.]]),"-",VLOOKUP(CONCATENATE($F$2,"-",Tabulka4[[#This Row],[m/ž]],"-",Tabulka4[[#This Row],[start. č.]]),'3. REGISTRACE'!B:F,5,0))</f>
        <v>-</v>
      </c>
      <c r="G30" s="16" t="str">
        <f t="shared" si="0"/>
        <v>M</v>
      </c>
      <c r="H30" s="49"/>
      <c r="I30" s="46"/>
      <c r="J30" s="50"/>
      <c r="K30" s="40">
        <f>TIME(Tabulka4[[#This Row],[hod]],Tabulka4[[#This Row],[min]],Tabulka4[[#This Row],[sek]])</f>
        <v>0</v>
      </c>
      <c r="L30" s="52" t="str">
        <f>IF(AND(ISBLANK(H30),ISBLANK(I30),ISBLANK(J30)),"-",IF(K30&gt;=MAX(K$6:K30),"ok","chyba!!!"))</f>
        <v>-</v>
      </c>
      <c r="N30" s="1"/>
    </row>
    <row r="33" spans="2:14" ht="15.75">
      <c r="B33" s="65" t="s">
        <v>93</v>
      </c>
      <c r="D33" s="2"/>
      <c r="L33" s="71" t="str">
        <f>IF(ISBLANK('1. Index'!C44),"-",'1. Index'!C44)</f>
        <v>-</v>
      </c>
      <c r="M33" s="71"/>
    </row>
    <row r="35" spans="2:14">
      <c r="B35" s="1" t="s">
        <v>13</v>
      </c>
      <c r="C35" s="2" t="s">
        <v>0</v>
      </c>
      <c r="D35" s="1" t="s">
        <v>14</v>
      </c>
      <c r="E35" s="2" t="s">
        <v>3</v>
      </c>
      <c r="F35" s="1" t="s">
        <v>1</v>
      </c>
      <c r="G35" s="2" t="s">
        <v>2</v>
      </c>
      <c r="H35" s="2" t="s">
        <v>15</v>
      </c>
      <c r="I35" s="2" t="s">
        <v>16</v>
      </c>
      <c r="J35" s="2" t="s">
        <v>17</v>
      </c>
      <c r="K35" s="41" t="s">
        <v>18</v>
      </c>
      <c r="L35" s="51" t="s">
        <v>83</v>
      </c>
      <c r="N35" s="1"/>
    </row>
    <row r="36" spans="2:14">
      <c r="B36" s="42">
        <v>1</v>
      </c>
      <c r="C36" s="43">
        <v>164</v>
      </c>
      <c r="D36" s="19" t="str">
        <f>IF(ISBLANK(Tabulka44[[#This Row],[start. č.]]),"-",VLOOKUP(CONCATENATE($F$2,"-",Tabulka44[[#This Row],[m/ž]],"-",Tabulka44[[#This Row],[start. č.]]),'3. REGISTRACE'!B:F,3,0))</f>
        <v>Bednářová Aneta</v>
      </c>
      <c r="E36" s="16">
        <f>IF(ISBLANK(Tabulka44[[#This Row],[start. č.]]),"-",VLOOKUP(CONCATENATE($F$2,"-",Tabulka44[[#This Row],[m/ž]],"-",Tabulka44[[#This Row],[start. č.]]),'3. REGISTRACE'!B:F,4,0))</f>
        <v>2012</v>
      </c>
      <c r="F36" s="44" t="str">
        <f>IF(ISBLANK(Tabulka44[[#This Row],[start. č.]]),"-",VLOOKUP(CONCATENATE($F$2,"-",Tabulka44[[#This Row],[m/ž]],"-",Tabulka44[[#This Row],[start. č.]]),'3. REGISTRACE'!B:F,5,0))</f>
        <v>Boršov</v>
      </c>
      <c r="G36" s="60" t="str">
        <f t="shared" ref="G36:G60" si="1">"Z"</f>
        <v>Z</v>
      </c>
      <c r="H36" s="47">
        <v>0</v>
      </c>
      <c r="I36" s="45">
        <v>0</v>
      </c>
      <c r="J36" s="48">
        <v>36</v>
      </c>
      <c r="K36" s="40">
        <f>TIME(Tabulka44[[#This Row],[hod]],Tabulka44[[#This Row],[min]],Tabulka44[[#This Row],[sek]])</f>
        <v>4.1666666666666669E-4</v>
      </c>
      <c r="L36" s="52" t="str">
        <f>IF(AND(ISBLANK(H36),ISBLANK(I36),ISBLANK(J36)),"-",IF(K36&gt;=MAX(K$36:K36),"ok","chyba!!!"))</f>
        <v>ok</v>
      </c>
      <c r="N36" s="1"/>
    </row>
    <row r="37" spans="2:14">
      <c r="B37" s="42">
        <v>2</v>
      </c>
      <c r="C37" s="43">
        <v>182</v>
      </c>
      <c r="D37" s="19" t="str">
        <f>IF(ISBLANK(Tabulka44[[#This Row],[start. č.]]),"-",VLOOKUP(CONCATENATE($F$2,"-",Tabulka44[[#This Row],[m/ž]],"-",Tabulka44[[#This Row],[start. č.]]),'3. REGISTRACE'!B:F,3,0))</f>
        <v>Uhlířová Kamila</v>
      </c>
      <c r="E37" s="16">
        <f>IF(ISBLANK(Tabulka44[[#This Row],[start. č.]]),"-",VLOOKUP(CONCATENATE($F$2,"-",Tabulka44[[#This Row],[m/ž]],"-",Tabulka44[[#This Row],[start. č.]]),'3. REGISTRACE'!B:F,4,0))</f>
        <v>2015</v>
      </c>
      <c r="F37" s="44" t="str">
        <f>IF(ISBLANK(Tabulka44[[#This Row],[start. č.]]),"-",VLOOKUP(CONCATENATE($F$2,"-",Tabulka44[[#This Row],[m/ž]],"-",Tabulka44[[#This Row],[start. č.]]),'3. REGISTRACE'!B:F,5,0))</f>
        <v>DDM Třeboň</v>
      </c>
      <c r="G37" s="16" t="str">
        <f t="shared" si="1"/>
        <v>Z</v>
      </c>
      <c r="H37" s="49">
        <v>0</v>
      </c>
      <c r="I37" s="46">
        <v>0</v>
      </c>
      <c r="J37" s="50">
        <v>49</v>
      </c>
      <c r="K37" s="40">
        <f>TIME(Tabulka44[[#This Row],[hod]],Tabulka44[[#This Row],[min]],Tabulka44[[#This Row],[sek]])</f>
        <v>5.6712962962962956E-4</v>
      </c>
      <c r="L37" s="52" t="str">
        <f>IF(AND(ISBLANK(H37),ISBLANK(I37),ISBLANK(J37)),"-",IF(K37&gt;=MAX(K$36:K37),"ok","chyba!!!"))</f>
        <v>ok</v>
      </c>
      <c r="N37" s="1"/>
    </row>
    <row r="38" spans="2:14">
      <c r="B38" s="42">
        <v>3</v>
      </c>
      <c r="C38" s="43">
        <v>172</v>
      </c>
      <c r="D38" s="19" t="str">
        <f>IF(ISBLANK(Tabulka44[[#This Row],[start. č.]]),"-",VLOOKUP(CONCATENATE($F$2,"-",Tabulka44[[#This Row],[m/ž]],"-",Tabulka44[[#This Row],[start. č.]]),'3. REGISTRACE'!B:F,3,0))</f>
        <v>Haňurová Nela</v>
      </c>
      <c r="E38" s="16">
        <f>IF(ISBLANK(Tabulka44[[#This Row],[start. č.]]),"-",VLOOKUP(CONCATENATE($F$2,"-",Tabulka44[[#This Row],[m/ž]],"-",Tabulka44[[#This Row],[start. č.]]),'3. REGISTRACE'!B:F,4,0))</f>
        <v>2014</v>
      </c>
      <c r="F38" s="44" t="str">
        <f>IF(ISBLANK(Tabulka44[[#This Row],[start. č.]]),"-",VLOOKUP(CONCATENATE($F$2,"-",Tabulka44[[#This Row],[m/ž]],"-",Tabulka44[[#This Row],[start. č.]]),'3. REGISTRACE'!B:F,5,0))</f>
        <v>BBK</v>
      </c>
      <c r="G38" s="16" t="str">
        <f t="shared" si="1"/>
        <v>Z</v>
      </c>
      <c r="H38" s="49">
        <v>0</v>
      </c>
      <c r="I38" s="46">
        <v>0</v>
      </c>
      <c r="J38" s="50">
        <v>53</v>
      </c>
      <c r="K38" s="40">
        <f>TIME(Tabulka44[[#This Row],[hod]],Tabulka44[[#This Row],[min]],Tabulka44[[#This Row],[sek]])</f>
        <v>6.134259259259259E-4</v>
      </c>
      <c r="L38" s="52" t="str">
        <f>IF(AND(ISBLANK(H38),ISBLANK(I38),ISBLANK(J38)),"-",IF(K38&gt;=MAX(K$36:K38),"ok","chyba!!!"))</f>
        <v>ok</v>
      </c>
      <c r="N38" s="1"/>
    </row>
    <row r="39" spans="2:14">
      <c r="B39" s="42">
        <v>4</v>
      </c>
      <c r="C39" s="43">
        <v>175</v>
      </c>
      <c r="D39" s="19" t="str">
        <f>IF(ISBLANK(Tabulka44[[#This Row],[start. č.]]),"-",VLOOKUP(CONCATENATE($F$2,"-",Tabulka44[[#This Row],[m/ž]],"-",Tabulka44[[#This Row],[start. č.]]),'3. REGISTRACE'!B:F,3,0))</f>
        <v>Králová Jitka</v>
      </c>
      <c r="E39" s="16">
        <f>IF(ISBLANK(Tabulka44[[#This Row],[start. č.]]),"-",VLOOKUP(CONCATENATE($F$2,"-",Tabulka44[[#This Row],[m/ž]],"-",Tabulka44[[#This Row],[start. č.]]),'3. REGISTRACE'!B:F,4,0))</f>
        <v>2014</v>
      </c>
      <c r="F39" s="44" t="str">
        <f>IF(ISBLANK(Tabulka44[[#This Row],[start. č.]]),"-",VLOOKUP(CONCATENATE($F$2,"-",Tabulka44[[#This Row],[m/ž]],"-",Tabulka44[[#This Row],[start. č.]]),'3. REGISTRACE'!B:F,5,0))</f>
        <v>ČB</v>
      </c>
      <c r="G39" s="16" t="str">
        <f t="shared" si="1"/>
        <v>Z</v>
      </c>
      <c r="H39" s="67">
        <v>0</v>
      </c>
      <c r="I39" s="46">
        <v>0</v>
      </c>
      <c r="J39" s="50">
        <v>56</v>
      </c>
      <c r="K39" s="40">
        <f>TIME(Tabulka44[[#This Row],[hod]],Tabulka44[[#This Row],[min]],Tabulka44[[#This Row],[sek]])</f>
        <v>6.4814814814814813E-4</v>
      </c>
      <c r="L39" s="52" t="str">
        <f>IF(AND(ISBLANK(H39),ISBLANK(I39),ISBLANK(J39)),"-",IF(K39&gt;=MAX(K$36:K39),"ok","chyba!!!"))</f>
        <v>ok</v>
      </c>
      <c r="N39" s="1"/>
    </row>
    <row r="40" spans="2:14">
      <c r="B40" s="42">
        <v>5</v>
      </c>
      <c r="C40" s="43">
        <v>185</v>
      </c>
      <c r="D40" s="19" t="str">
        <f>IF(ISBLANK(Tabulka44[[#This Row],[start. č.]]),"-",VLOOKUP(CONCATENATE($F$2,"-",Tabulka44[[#This Row],[m/ž]],"-",Tabulka44[[#This Row],[start. č.]]),'3. REGISTRACE'!B:F,3,0))</f>
        <v>Vondráčková Viktorie</v>
      </c>
      <c r="E40" s="16">
        <f>IF(ISBLANK(Tabulka44[[#This Row],[start. č.]]),"-",VLOOKUP(CONCATENATE($F$2,"-",Tabulka44[[#This Row],[m/ž]],"-",Tabulka44[[#This Row],[start. č.]]),'3. REGISTRACE'!B:F,4,0))</f>
        <v>2016</v>
      </c>
      <c r="F40" s="44" t="str">
        <f>IF(ISBLANK(Tabulka44[[#This Row],[start. č.]]),"-",VLOOKUP(CONCATENATE($F$2,"-",Tabulka44[[#This Row],[m/ž]],"-",Tabulka44[[#This Row],[start. č.]]),'3. REGISTRACE'!B:F,5,0))</f>
        <v>ČB</v>
      </c>
      <c r="G40" s="16" t="str">
        <f t="shared" si="1"/>
        <v>Z</v>
      </c>
      <c r="H40" s="49">
        <v>0</v>
      </c>
      <c r="I40" s="46">
        <v>2</v>
      </c>
      <c r="J40" s="50">
        <v>17</v>
      </c>
      <c r="K40" s="40">
        <f>TIME(Tabulka44[[#This Row],[hod]],Tabulka44[[#This Row],[min]],Tabulka44[[#This Row],[sek]])</f>
        <v>1.5856481481481479E-3</v>
      </c>
      <c r="L40" s="52" t="str">
        <f>IF(AND(ISBLANK(H40),ISBLANK(I40),ISBLANK(J40)),"-",IF(K40&gt;=MAX(K$36:K40),"ok","chyba!!!"))</f>
        <v>ok</v>
      </c>
      <c r="N40" s="1"/>
    </row>
    <row r="41" spans="2:14">
      <c r="B41" s="42">
        <v>6</v>
      </c>
      <c r="C41" s="43">
        <v>151</v>
      </c>
      <c r="D41" s="19" t="str">
        <f>IF(ISBLANK(Tabulka44[[#This Row],[start. č.]]),"-",VLOOKUP(CONCATENATE($F$2,"-",Tabulka44[[#This Row],[m/ž]],"-",Tabulka44[[#This Row],[start. č.]]),'3. REGISTRACE'!B:F,3,0))</f>
        <v>Čeganová Nela</v>
      </c>
      <c r="E41" s="16">
        <f>IF(ISBLANK(Tabulka44[[#This Row],[start. č.]]),"-",VLOOKUP(CONCATENATE($F$2,"-",Tabulka44[[#This Row],[m/ž]],"-",Tabulka44[[#This Row],[start. č.]]),'3. REGISTRACE'!B:F,4,0))</f>
        <v>2016</v>
      </c>
      <c r="F41" s="44" t="str">
        <f>IF(ISBLANK(Tabulka44[[#This Row],[start. č.]]),"-",VLOOKUP(CONCATENATE($F$2,"-",Tabulka44[[#This Row],[m/ž]],"-",Tabulka44[[#This Row],[start. č.]]),'3. REGISTRACE'!B:F,5,0))</f>
        <v>ČB</v>
      </c>
      <c r="G41" s="16" t="str">
        <f t="shared" si="1"/>
        <v>Z</v>
      </c>
      <c r="H41" s="49">
        <v>0</v>
      </c>
      <c r="I41" s="46">
        <v>2</v>
      </c>
      <c r="J41" s="50">
        <v>28</v>
      </c>
      <c r="K41" s="40">
        <f>TIME(Tabulka44[[#This Row],[hod]],Tabulka44[[#This Row],[min]],Tabulka44[[#This Row],[sek]])</f>
        <v>1.712962962962963E-3</v>
      </c>
      <c r="L41" s="52" t="str">
        <f>IF(AND(ISBLANK(H41),ISBLANK(I41),ISBLANK(J41)),"-",IF(K41&gt;=MAX(K$36:K41),"ok","chyba!!!"))</f>
        <v>ok</v>
      </c>
      <c r="N41" s="1"/>
    </row>
    <row r="42" spans="2:14">
      <c r="B42" s="42">
        <v>7</v>
      </c>
      <c r="C42" s="43"/>
      <c r="D42" s="19" t="str">
        <f>IF(ISBLANK(Tabulka44[[#This Row],[start. č.]]),"-",VLOOKUP(CONCATENATE($F$2,"-",Tabulka44[[#This Row],[m/ž]],"-",Tabulka44[[#This Row],[start. č.]]),'3. REGISTRACE'!B:F,3,0))</f>
        <v>-</v>
      </c>
      <c r="E42" s="16" t="str">
        <f>IF(ISBLANK(Tabulka44[[#This Row],[start. č.]]),"-",VLOOKUP(CONCATENATE($F$2,"-",Tabulka44[[#This Row],[m/ž]],"-",Tabulka44[[#This Row],[start. č.]]),'3. REGISTRACE'!B:F,4,0))</f>
        <v>-</v>
      </c>
      <c r="F42" s="44" t="str">
        <f>IF(ISBLANK(Tabulka44[[#This Row],[start. č.]]),"-",VLOOKUP(CONCATENATE($F$2,"-",Tabulka44[[#This Row],[m/ž]],"-",Tabulka44[[#This Row],[start. č.]]),'3. REGISTRACE'!B:F,5,0))</f>
        <v>-</v>
      </c>
      <c r="G42" s="16" t="str">
        <f t="shared" si="1"/>
        <v>Z</v>
      </c>
      <c r="H42" s="49"/>
      <c r="I42" s="46"/>
      <c r="J42" s="50"/>
      <c r="K42" s="40">
        <f>TIME(Tabulka44[[#This Row],[hod]],Tabulka44[[#This Row],[min]],Tabulka44[[#This Row],[sek]])</f>
        <v>0</v>
      </c>
      <c r="L42" s="52" t="str">
        <f>IF(AND(ISBLANK(H42),ISBLANK(I42),ISBLANK(J42)),"-",IF(K42&gt;=MAX(K$36:K42),"ok","chyba!!!"))</f>
        <v>-</v>
      </c>
      <c r="N42" s="1"/>
    </row>
    <row r="43" spans="2:14">
      <c r="B43" s="42">
        <v>8</v>
      </c>
      <c r="C43" s="43"/>
      <c r="D43" s="19" t="str">
        <f>IF(ISBLANK(Tabulka44[[#This Row],[start. č.]]),"-",VLOOKUP(CONCATENATE($F$2,"-",Tabulka44[[#This Row],[m/ž]],"-",Tabulka44[[#This Row],[start. č.]]),'3. REGISTRACE'!B:F,3,0))</f>
        <v>-</v>
      </c>
      <c r="E43" s="16" t="str">
        <f>IF(ISBLANK(Tabulka44[[#This Row],[start. č.]]),"-",VLOOKUP(CONCATENATE($F$2,"-",Tabulka44[[#This Row],[m/ž]],"-",Tabulka44[[#This Row],[start. č.]]),'3. REGISTRACE'!B:F,4,0))</f>
        <v>-</v>
      </c>
      <c r="F43" s="44" t="str">
        <f>IF(ISBLANK(Tabulka44[[#This Row],[start. č.]]),"-",VLOOKUP(CONCATENATE($F$2,"-",Tabulka44[[#This Row],[m/ž]],"-",Tabulka44[[#This Row],[start. č.]]),'3. REGISTRACE'!B:F,5,0))</f>
        <v>-</v>
      </c>
      <c r="G43" s="16" t="str">
        <f t="shared" si="1"/>
        <v>Z</v>
      </c>
      <c r="H43" s="49"/>
      <c r="I43" s="46"/>
      <c r="J43" s="50"/>
      <c r="K43" s="40">
        <f>TIME(Tabulka44[[#This Row],[hod]],Tabulka44[[#This Row],[min]],Tabulka44[[#This Row],[sek]])</f>
        <v>0</v>
      </c>
      <c r="L43" s="52" t="str">
        <f>IF(AND(ISBLANK(H43),ISBLANK(I43),ISBLANK(J43)),"-",IF(K43&gt;=MAX(K$36:K43),"ok","chyba!!!"))</f>
        <v>-</v>
      </c>
      <c r="N43" s="1"/>
    </row>
    <row r="44" spans="2:14">
      <c r="B44" s="42">
        <v>9</v>
      </c>
      <c r="C44" s="43"/>
      <c r="D44" s="19" t="str">
        <f>IF(ISBLANK(Tabulka44[[#This Row],[start. č.]]),"-",VLOOKUP(CONCATENATE($F$2,"-",Tabulka44[[#This Row],[m/ž]],"-",Tabulka44[[#This Row],[start. č.]]),'3. REGISTRACE'!B:F,3,0))</f>
        <v>-</v>
      </c>
      <c r="E44" s="16" t="str">
        <f>IF(ISBLANK(Tabulka44[[#This Row],[start. č.]]),"-",VLOOKUP(CONCATENATE($F$2,"-",Tabulka44[[#This Row],[m/ž]],"-",Tabulka44[[#This Row],[start. č.]]),'3. REGISTRACE'!B:F,4,0))</f>
        <v>-</v>
      </c>
      <c r="F44" s="44" t="str">
        <f>IF(ISBLANK(Tabulka44[[#This Row],[start. č.]]),"-",VLOOKUP(CONCATENATE($F$2,"-",Tabulka44[[#This Row],[m/ž]],"-",Tabulka44[[#This Row],[start. č.]]),'3. REGISTRACE'!B:F,5,0))</f>
        <v>-</v>
      </c>
      <c r="G44" s="16" t="str">
        <f t="shared" si="1"/>
        <v>Z</v>
      </c>
      <c r="H44" s="49"/>
      <c r="I44" s="46"/>
      <c r="J44" s="50"/>
      <c r="K44" s="40">
        <f>TIME(Tabulka44[[#This Row],[hod]],Tabulka44[[#This Row],[min]],Tabulka44[[#This Row],[sek]])</f>
        <v>0</v>
      </c>
      <c r="L44" s="52" t="str">
        <f>IF(AND(ISBLANK(H44),ISBLANK(I44),ISBLANK(J44)),"-",IF(K44&gt;=MAX(K$36:K44),"ok","chyba!!!"))</f>
        <v>-</v>
      </c>
      <c r="N44" s="1"/>
    </row>
    <row r="45" spans="2:14">
      <c r="B45" s="42">
        <v>10</v>
      </c>
      <c r="C45" s="43"/>
      <c r="D45" s="19" t="str">
        <f>IF(ISBLANK(Tabulka44[[#This Row],[start. č.]]),"-",VLOOKUP(CONCATENATE($F$2,"-",Tabulka44[[#This Row],[m/ž]],"-",Tabulka44[[#This Row],[start. č.]]),'3. REGISTRACE'!B:F,3,0))</f>
        <v>-</v>
      </c>
      <c r="E45" s="16" t="str">
        <f>IF(ISBLANK(Tabulka44[[#This Row],[start. č.]]),"-",VLOOKUP(CONCATENATE($F$2,"-",Tabulka44[[#This Row],[m/ž]],"-",Tabulka44[[#This Row],[start. č.]]),'3. REGISTRACE'!B:F,4,0))</f>
        <v>-</v>
      </c>
      <c r="F45" s="44" t="str">
        <f>IF(ISBLANK(Tabulka44[[#This Row],[start. č.]]),"-",VLOOKUP(CONCATENATE($F$2,"-",Tabulka44[[#This Row],[m/ž]],"-",Tabulka44[[#This Row],[start. č.]]),'3. REGISTRACE'!B:F,5,0))</f>
        <v>-</v>
      </c>
      <c r="G45" s="16" t="str">
        <f t="shared" si="1"/>
        <v>Z</v>
      </c>
      <c r="H45" s="49"/>
      <c r="I45" s="46"/>
      <c r="J45" s="50"/>
      <c r="K45" s="40">
        <f>TIME(Tabulka44[[#This Row],[hod]],Tabulka44[[#This Row],[min]],Tabulka44[[#This Row],[sek]])</f>
        <v>0</v>
      </c>
      <c r="L45" s="52" t="str">
        <f>IF(AND(ISBLANK(H45),ISBLANK(I45),ISBLANK(J45)),"-",IF(K45&gt;=MAX(K$36:K45),"ok","chyba!!!"))</f>
        <v>-</v>
      </c>
      <c r="N45" s="1"/>
    </row>
    <row r="46" spans="2:14">
      <c r="B46" s="42">
        <v>11</v>
      </c>
      <c r="C46" s="43"/>
      <c r="D46" s="19" t="str">
        <f>IF(ISBLANK(Tabulka44[[#This Row],[start. č.]]),"-",VLOOKUP(CONCATENATE($F$2,"-",Tabulka44[[#This Row],[m/ž]],"-",Tabulka44[[#This Row],[start. č.]]),'3. REGISTRACE'!B:F,3,0))</f>
        <v>-</v>
      </c>
      <c r="E46" s="16" t="str">
        <f>IF(ISBLANK(Tabulka44[[#This Row],[start. č.]]),"-",VLOOKUP(CONCATENATE($F$2,"-",Tabulka44[[#This Row],[m/ž]],"-",Tabulka44[[#This Row],[start. č.]]),'3. REGISTRACE'!B:F,4,0))</f>
        <v>-</v>
      </c>
      <c r="F46" s="44" t="str">
        <f>IF(ISBLANK(Tabulka44[[#This Row],[start. č.]]),"-",VLOOKUP(CONCATENATE($F$2,"-",Tabulka44[[#This Row],[m/ž]],"-",Tabulka44[[#This Row],[start. č.]]),'3. REGISTRACE'!B:F,5,0))</f>
        <v>-</v>
      </c>
      <c r="G46" s="16" t="str">
        <f t="shared" si="1"/>
        <v>Z</v>
      </c>
      <c r="H46" s="49"/>
      <c r="I46" s="46"/>
      <c r="J46" s="50"/>
      <c r="K46" s="40">
        <f>TIME(Tabulka44[[#This Row],[hod]],Tabulka44[[#This Row],[min]],Tabulka44[[#This Row],[sek]])</f>
        <v>0</v>
      </c>
      <c r="L46" s="52" t="str">
        <f>IF(AND(ISBLANK(H46),ISBLANK(I46),ISBLANK(J46)),"-",IF(K46&gt;=MAX(K$36:K46),"ok","chyba!!!"))</f>
        <v>-</v>
      </c>
      <c r="N46" s="1"/>
    </row>
    <row r="47" spans="2:14">
      <c r="B47" s="42">
        <v>12</v>
      </c>
      <c r="C47" s="43"/>
      <c r="D47" s="19" t="str">
        <f>IF(ISBLANK(Tabulka44[[#This Row],[start. č.]]),"-",VLOOKUP(CONCATENATE($F$2,"-",Tabulka44[[#This Row],[m/ž]],"-",Tabulka44[[#This Row],[start. č.]]),'3. REGISTRACE'!B:F,3,0))</f>
        <v>-</v>
      </c>
      <c r="E47" s="16" t="str">
        <f>IF(ISBLANK(Tabulka44[[#This Row],[start. č.]]),"-",VLOOKUP(CONCATENATE($F$2,"-",Tabulka44[[#This Row],[m/ž]],"-",Tabulka44[[#This Row],[start. č.]]),'3. REGISTRACE'!B:F,4,0))</f>
        <v>-</v>
      </c>
      <c r="F47" s="44" t="str">
        <f>IF(ISBLANK(Tabulka44[[#This Row],[start. č.]]),"-",VLOOKUP(CONCATENATE($F$2,"-",Tabulka44[[#This Row],[m/ž]],"-",Tabulka44[[#This Row],[start. č.]]),'3. REGISTRACE'!B:F,5,0))</f>
        <v>-</v>
      </c>
      <c r="G47" s="16" t="str">
        <f t="shared" si="1"/>
        <v>Z</v>
      </c>
      <c r="H47" s="49"/>
      <c r="I47" s="46"/>
      <c r="J47" s="50"/>
      <c r="K47" s="40">
        <f>TIME(Tabulka44[[#This Row],[hod]],Tabulka44[[#This Row],[min]],Tabulka44[[#This Row],[sek]])</f>
        <v>0</v>
      </c>
      <c r="L47" s="52" t="str">
        <f>IF(AND(ISBLANK(H47),ISBLANK(I47),ISBLANK(J47)),"-",IF(K47&gt;=MAX(K$36:K47),"ok","chyba!!!"))</f>
        <v>-</v>
      </c>
      <c r="N47" s="1"/>
    </row>
    <row r="48" spans="2:14">
      <c r="B48" s="42">
        <v>13</v>
      </c>
      <c r="C48" s="43"/>
      <c r="D48" s="19" t="str">
        <f>IF(ISBLANK(Tabulka44[[#This Row],[start. č.]]),"-",VLOOKUP(CONCATENATE($F$2,"-",Tabulka44[[#This Row],[m/ž]],"-",Tabulka44[[#This Row],[start. č.]]),'3. REGISTRACE'!B:F,3,0))</f>
        <v>-</v>
      </c>
      <c r="E48" s="16" t="str">
        <f>IF(ISBLANK(Tabulka44[[#This Row],[start. č.]]),"-",VLOOKUP(CONCATENATE($F$2,"-",Tabulka44[[#This Row],[m/ž]],"-",Tabulka44[[#This Row],[start. č.]]),'3. REGISTRACE'!B:F,4,0))</f>
        <v>-</v>
      </c>
      <c r="F48" s="44" t="str">
        <f>IF(ISBLANK(Tabulka44[[#This Row],[start. č.]]),"-",VLOOKUP(CONCATENATE($F$2,"-",Tabulka44[[#This Row],[m/ž]],"-",Tabulka44[[#This Row],[start. č.]]),'3. REGISTRACE'!B:F,5,0))</f>
        <v>-</v>
      </c>
      <c r="G48" s="16" t="str">
        <f t="shared" si="1"/>
        <v>Z</v>
      </c>
      <c r="H48" s="49"/>
      <c r="I48" s="46"/>
      <c r="J48" s="50"/>
      <c r="K48" s="40">
        <f>TIME(Tabulka44[[#This Row],[hod]],Tabulka44[[#This Row],[min]],Tabulka44[[#This Row],[sek]])</f>
        <v>0</v>
      </c>
      <c r="L48" s="52" t="str">
        <f>IF(AND(ISBLANK(H48),ISBLANK(I48),ISBLANK(J48)),"-",IF(K48&gt;=MAX(K$36:K48),"ok","chyba!!!"))</f>
        <v>-</v>
      </c>
      <c r="N48" s="1"/>
    </row>
    <row r="49" spans="2:14">
      <c r="B49" s="42">
        <v>14</v>
      </c>
      <c r="C49" s="43"/>
      <c r="D49" s="19" t="str">
        <f>IF(ISBLANK(Tabulka44[[#This Row],[start. č.]]),"-",VLOOKUP(CONCATENATE($F$2,"-",Tabulka44[[#This Row],[m/ž]],"-",Tabulka44[[#This Row],[start. č.]]),'3. REGISTRACE'!B:F,3,0))</f>
        <v>-</v>
      </c>
      <c r="E49" s="16" t="str">
        <f>IF(ISBLANK(Tabulka44[[#This Row],[start. č.]]),"-",VLOOKUP(CONCATENATE($F$2,"-",Tabulka44[[#This Row],[m/ž]],"-",Tabulka44[[#This Row],[start. č.]]),'3. REGISTRACE'!B:F,4,0))</f>
        <v>-</v>
      </c>
      <c r="F49" s="44" t="str">
        <f>IF(ISBLANK(Tabulka44[[#This Row],[start. č.]]),"-",VLOOKUP(CONCATENATE($F$2,"-",Tabulka44[[#This Row],[m/ž]],"-",Tabulka44[[#This Row],[start. č.]]),'3. REGISTRACE'!B:F,5,0))</f>
        <v>-</v>
      </c>
      <c r="G49" s="16" t="str">
        <f t="shared" si="1"/>
        <v>Z</v>
      </c>
      <c r="H49" s="49"/>
      <c r="I49" s="46"/>
      <c r="J49" s="50"/>
      <c r="K49" s="40">
        <f>TIME(Tabulka44[[#This Row],[hod]],Tabulka44[[#This Row],[min]],Tabulka44[[#This Row],[sek]])</f>
        <v>0</v>
      </c>
      <c r="L49" s="52" t="str">
        <f>IF(AND(ISBLANK(H49),ISBLANK(I49),ISBLANK(J49)),"-",IF(K49&gt;=MAX(K$36:K49),"ok","chyba!!!"))</f>
        <v>-</v>
      </c>
      <c r="N49" s="1"/>
    </row>
    <row r="50" spans="2:14">
      <c r="B50" s="42">
        <v>15</v>
      </c>
      <c r="C50" s="43"/>
      <c r="D50" s="19" t="str">
        <f>IF(ISBLANK(Tabulka44[[#This Row],[start. č.]]),"-",VLOOKUP(CONCATENATE($F$2,"-",Tabulka44[[#This Row],[m/ž]],"-",Tabulka44[[#This Row],[start. č.]]),'3. REGISTRACE'!B:F,3,0))</f>
        <v>-</v>
      </c>
      <c r="E50" s="16" t="str">
        <f>IF(ISBLANK(Tabulka44[[#This Row],[start. č.]]),"-",VLOOKUP(CONCATENATE($F$2,"-",Tabulka44[[#This Row],[m/ž]],"-",Tabulka44[[#This Row],[start. č.]]),'3. REGISTRACE'!B:F,4,0))</f>
        <v>-</v>
      </c>
      <c r="F50" s="44" t="str">
        <f>IF(ISBLANK(Tabulka44[[#This Row],[start. č.]]),"-",VLOOKUP(CONCATENATE($F$2,"-",Tabulka44[[#This Row],[m/ž]],"-",Tabulka44[[#This Row],[start. č.]]),'3. REGISTRACE'!B:F,5,0))</f>
        <v>-</v>
      </c>
      <c r="G50" s="16" t="str">
        <f t="shared" si="1"/>
        <v>Z</v>
      </c>
      <c r="H50" s="49"/>
      <c r="I50" s="46"/>
      <c r="J50" s="50"/>
      <c r="K50" s="40">
        <f>TIME(Tabulka44[[#This Row],[hod]],Tabulka44[[#This Row],[min]],Tabulka44[[#This Row],[sek]])</f>
        <v>0</v>
      </c>
      <c r="L50" s="52" t="str">
        <f>IF(AND(ISBLANK(H50),ISBLANK(I50),ISBLANK(J50)),"-",IF(K50&gt;=MAX(K$36:K50),"ok","chyba!!!"))</f>
        <v>-</v>
      </c>
      <c r="N50" s="1"/>
    </row>
    <row r="51" spans="2:14">
      <c r="B51" s="42">
        <v>16</v>
      </c>
      <c r="C51" s="43"/>
      <c r="D51" s="19" t="str">
        <f>IF(ISBLANK(Tabulka44[[#This Row],[start. č.]]),"-",VLOOKUP(CONCATENATE($F$2,"-",Tabulka44[[#This Row],[m/ž]],"-",Tabulka44[[#This Row],[start. č.]]),'3. REGISTRACE'!B:F,3,0))</f>
        <v>-</v>
      </c>
      <c r="E51" s="16" t="str">
        <f>IF(ISBLANK(Tabulka44[[#This Row],[start. č.]]),"-",VLOOKUP(CONCATENATE($F$2,"-",Tabulka44[[#This Row],[m/ž]],"-",Tabulka44[[#This Row],[start. č.]]),'3. REGISTRACE'!B:F,4,0))</f>
        <v>-</v>
      </c>
      <c r="F51" s="44" t="str">
        <f>IF(ISBLANK(Tabulka44[[#This Row],[start. č.]]),"-",VLOOKUP(CONCATENATE($F$2,"-",Tabulka44[[#This Row],[m/ž]],"-",Tabulka44[[#This Row],[start. č.]]),'3. REGISTRACE'!B:F,5,0))</f>
        <v>-</v>
      </c>
      <c r="G51" s="16" t="str">
        <f t="shared" si="1"/>
        <v>Z</v>
      </c>
      <c r="H51" s="49"/>
      <c r="I51" s="46"/>
      <c r="J51" s="50"/>
      <c r="K51" s="40">
        <f>TIME(Tabulka44[[#This Row],[hod]],Tabulka44[[#This Row],[min]],Tabulka44[[#This Row],[sek]])</f>
        <v>0</v>
      </c>
      <c r="L51" s="52" t="str">
        <f>IF(AND(ISBLANK(H51),ISBLANK(I51),ISBLANK(J51)),"-",IF(K51&gt;=MAX(K$36:K51),"ok","chyba!!!"))</f>
        <v>-</v>
      </c>
      <c r="N51" s="1"/>
    </row>
    <row r="52" spans="2:14">
      <c r="B52" s="42">
        <v>17</v>
      </c>
      <c r="C52" s="43"/>
      <c r="D52" s="19" t="str">
        <f>IF(ISBLANK(Tabulka44[[#This Row],[start. č.]]),"-",VLOOKUP(CONCATENATE($F$2,"-",Tabulka44[[#This Row],[m/ž]],"-",Tabulka44[[#This Row],[start. č.]]),'3. REGISTRACE'!B:F,3,0))</f>
        <v>-</v>
      </c>
      <c r="E52" s="16" t="str">
        <f>IF(ISBLANK(Tabulka44[[#This Row],[start. č.]]),"-",VLOOKUP(CONCATENATE($F$2,"-",Tabulka44[[#This Row],[m/ž]],"-",Tabulka44[[#This Row],[start. č.]]),'3. REGISTRACE'!B:F,4,0))</f>
        <v>-</v>
      </c>
      <c r="F52" s="44" t="str">
        <f>IF(ISBLANK(Tabulka44[[#This Row],[start. č.]]),"-",VLOOKUP(CONCATENATE($F$2,"-",Tabulka44[[#This Row],[m/ž]],"-",Tabulka44[[#This Row],[start. č.]]),'3. REGISTRACE'!B:F,5,0))</f>
        <v>-</v>
      </c>
      <c r="G52" s="16" t="str">
        <f t="shared" si="1"/>
        <v>Z</v>
      </c>
      <c r="H52" s="49"/>
      <c r="I52" s="46"/>
      <c r="J52" s="50"/>
      <c r="K52" s="40">
        <f>TIME(Tabulka44[[#This Row],[hod]],Tabulka44[[#This Row],[min]],Tabulka44[[#This Row],[sek]])</f>
        <v>0</v>
      </c>
      <c r="L52" s="52" t="str">
        <f>IF(AND(ISBLANK(H52),ISBLANK(I52),ISBLANK(J52)),"-",IF(K52&gt;=MAX(K$36:K52),"ok","chyba!!!"))</f>
        <v>-</v>
      </c>
      <c r="N52" s="1"/>
    </row>
    <row r="53" spans="2:14">
      <c r="B53" s="42">
        <v>18</v>
      </c>
      <c r="C53" s="43"/>
      <c r="D53" s="19" t="str">
        <f>IF(ISBLANK(Tabulka44[[#This Row],[start. č.]]),"-",VLOOKUP(CONCATENATE($F$2,"-",Tabulka44[[#This Row],[m/ž]],"-",Tabulka44[[#This Row],[start. č.]]),'3. REGISTRACE'!B:F,3,0))</f>
        <v>-</v>
      </c>
      <c r="E53" s="16" t="str">
        <f>IF(ISBLANK(Tabulka44[[#This Row],[start. č.]]),"-",VLOOKUP(CONCATENATE($F$2,"-",Tabulka44[[#This Row],[m/ž]],"-",Tabulka44[[#This Row],[start. č.]]),'3. REGISTRACE'!B:F,4,0))</f>
        <v>-</v>
      </c>
      <c r="F53" s="44" t="str">
        <f>IF(ISBLANK(Tabulka44[[#This Row],[start. č.]]),"-",VLOOKUP(CONCATENATE($F$2,"-",Tabulka44[[#This Row],[m/ž]],"-",Tabulka44[[#This Row],[start. č.]]),'3. REGISTRACE'!B:F,5,0))</f>
        <v>-</v>
      </c>
      <c r="G53" s="16" t="str">
        <f t="shared" si="1"/>
        <v>Z</v>
      </c>
      <c r="H53" s="49"/>
      <c r="I53" s="46"/>
      <c r="J53" s="50"/>
      <c r="K53" s="40">
        <f>TIME(Tabulka44[[#This Row],[hod]],Tabulka44[[#This Row],[min]],Tabulka44[[#This Row],[sek]])</f>
        <v>0</v>
      </c>
      <c r="L53" s="52" t="str">
        <f>IF(AND(ISBLANK(H53),ISBLANK(I53),ISBLANK(J53)),"-",IF(K53&gt;=MAX(K$36:K53),"ok","chyba!!!"))</f>
        <v>-</v>
      </c>
      <c r="N53" s="1"/>
    </row>
    <row r="54" spans="2:14">
      <c r="B54" s="42">
        <v>19</v>
      </c>
      <c r="C54" s="43"/>
      <c r="D54" s="19" t="str">
        <f>IF(ISBLANK(Tabulka44[[#This Row],[start. č.]]),"-",VLOOKUP(CONCATENATE($F$2,"-",Tabulka44[[#This Row],[m/ž]],"-",Tabulka44[[#This Row],[start. č.]]),'3. REGISTRACE'!B:F,3,0))</f>
        <v>-</v>
      </c>
      <c r="E54" s="16" t="str">
        <f>IF(ISBLANK(Tabulka44[[#This Row],[start. č.]]),"-",VLOOKUP(CONCATENATE($F$2,"-",Tabulka44[[#This Row],[m/ž]],"-",Tabulka44[[#This Row],[start. č.]]),'3. REGISTRACE'!B:F,4,0))</f>
        <v>-</v>
      </c>
      <c r="F54" s="44" t="str">
        <f>IF(ISBLANK(Tabulka44[[#This Row],[start. č.]]),"-",VLOOKUP(CONCATENATE($F$2,"-",Tabulka44[[#This Row],[m/ž]],"-",Tabulka44[[#This Row],[start. č.]]),'3. REGISTRACE'!B:F,5,0))</f>
        <v>-</v>
      </c>
      <c r="G54" s="16" t="str">
        <f t="shared" si="1"/>
        <v>Z</v>
      </c>
      <c r="H54" s="49"/>
      <c r="I54" s="46"/>
      <c r="J54" s="50"/>
      <c r="K54" s="40">
        <f>TIME(Tabulka44[[#This Row],[hod]],Tabulka44[[#This Row],[min]],Tabulka44[[#This Row],[sek]])</f>
        <v>0</v>
      </c>
      <c r="L54" s="52" t="str">
        <f>IF(AND(ISBLANK(H54),ISBLANK(I54),ISBLANK(J54)),"-",IF(K54&gt;=MAX(K$36:K54),"ok","chyba!!!"))</f>
        <v>-</v>
      </c>
      <c r="N54" s="1"/>
    </row>
    <row r="55" spans="2:14">
      <c r="B55" s="42">
        <v>20</v>
      </c>
      <c r="C55" s="43"/>
      <c r="D55" s="19" t="str">
        <f>IF(ISBLANK(Tabulka44[[#This Row],[start. č.]]),"-",VLOOKUP(CONCATENATE($F$2,"-",Tabulka44[[#This Row],[m/ž]],"-",Tabulka44[[#This Row],[start. č.]]),'3. REGISTRACE'!B:F,3,0))</f>
        <v>-</v>
      </c>
      <c r="E55" s="16" t="str">
        <f>IF(ISBLANK(Tabulka44[[#This Row],[start. č.]]),"-",VLOOKUP(CONCATENATE($F$2,"-",Tabulka44[[#This Row],[m/ž]],"-",Tabulka44[[#This Row],[start. č.]]),'3. REGISTRACE'!B:F,4,0))</f>
        <v>-</v>
      </c>
      <c r="F55" s="44" t="str">
        <f>IF(ISBLANK(Tabulka44[[#This Row],[start. č.]]),"-",VLOOKUP(CONCATENATE($F$2,"-",Tabulka44[[#This Row],[m/ž]],"-",Tabulka44[[#This Row],[start. č.]]),'3. REGISTRACE'!B:F,5,0))</f>
        <v>-</v>
      </c>
      <c r="G55" s="16" t="str">
        <f t="shared" si="1"/>
        <v>Z</v>
      </c>
      <c r="H55" s="49"/>
      <c r="I55" s="46"/>
      <c r="J55" s="50"/>
      <c r="K55" s="40">
        <f>TIME(Tabulka44[[#This Row],[hod]],Tabulka44[[#This Row],[min]],Tabulka44[[#This Row],[sek]])</f>
        <v>0</v>
      </c>
      <c r="L55" s="52" t="str">
        <f>IF(AND(ISBLANK(H55),ISBLANK(I55),ISBLANK(J55)),"-",IF(K55&gt;=MAX(K$36:K55),"ok","chyba!!!"))</f>
        <v>-</v>
      </c>
      <c r="N55" s="1"/>
    </row>
    <row r="56" spans="2:14">
      <c r="B56" s="42">
        <v>21</v>
      </c>
      <c r="C56" s="43"/>
      <c r="D56" s="19" t="str">
        <f>IF(ISBLANK(Tabulka44[[#This Row],[start. č.]]),"-",VLOOKUP(CONCATENATE($F$2,"-",Tabulka44[[#This Row],[m/ž]],"-",Tabulka44[[#This Row],[start. č.]]),'3. REGISTRACE'!B:F,3,0))</f>
        <v>-</v>
      </c>
      <c r="E56" s="16" t="str">
        <f>IF(ISBLANK(Tabulka44[[#This Row],[start. č.]]),"-",VLOOKUP(CONCATENATE($F$2,"-",Tabulka44[[#This Row],[m/ž]],"-",Tabulka44[[#This Row],[start. č.]]),'3. REGISTRACE'!B:F,4,0))</f>
        <v>-</v>
      </c>
      <c r="F56" s="44" t="str">
        <f>IF(ISBLANK(Tabulka44[[#This Row],[start. č.]]),"-",VLOOKUP(CONCATENATE($F$2,"-",Tabulka44[[#This Row],[m/ž]],"-",Tabulka44[[#This Row],[start. č.]]),'3. REGISTRACE'!B:F,5,0))</f>
        <v>-</v>
      </c>
      <c r="G56" s="16" t="str">
        <f t="shared" si="1"/>
        <v>Z</v>
      </c>
      <c r="H56" s="49"/>
      <c r="I56" s="46"/>
      <c r="J56" s="50"/>
      <c r="K56" s="40">
        <f>TIME(Tabulka44[[#This Row],[hod]],Tabulka44[[#This Row],[min]],Tabulka44[[#This Row],[sek]])</f>
        <v>0</v>
      </c>
      <c r="L56" s="52" t="str">
        <f>IF(AND(ISBLANK(H56),ISBLANK(I56),ISBLANK(J56)),"-",IF(K56&gt;=MAX(K$36:K56),"ok","chyba!!!"))</f>
        <v>-</v>
      </c>
      <c r="N56" s="1"/>
    </row>
    <row r="57" spans="2:14">
      <c r="B57" s="42">
        <v>22</v>
      </c>
      <c r="C57" s="43"/>
      <c r="D57" s="19" t="str">
        <f>IF(ISBLANK(Tabulka44[[#This Row],[start. č.]]),"-",VLOOKUP(CONCATENATE($F$2,"-",Tabulka44[[#This Row],[m/ž]],"-",Tabulka44[[#This Row],[start. č.]]),'3. REGISTRACE'!B:F,3,0))</f>
        <v>-</v>
      </c>
      <c r="E57" s="16" t="str">
        <f>IF(ISBLANK(Tabulka44[[#This Row],[start. č.]]),"-",VLOOKUP(CONCATENATE($F$2,"-",Tabulka44[[#This Row],[m/ž]],"-",Tabulka44[[#This Row],[start. č.]]),'3. REGISTRACE'!B:F,4,0))</f>
        <v>-</v>
      </c>
      <c r="F57" s="44" t="str">
        <f>IF(ISBLANK(Tabulka44[[#This Row],[start. č.]]),"-",VLOOKUP(CONCATENATE($F$2,"-",Tabulka44[[#This Row],[m/ž]],"-",Tabulka44[[#This Row],[start. č.]]),'3. REGISTRACE'!B:F,5,0))</f>
        <v>-</v>
      </c>
      <c r="G57" s="16" t="str">
        <f t="shared" si="1"/>
        <v>Z</v>
      </c>
      <c r="H57" s="49"/>
      <c r="I57" s="46"/>
      <c r="J57" s="50"/>
      <c r="K57" s="40">
        <f>TIME(Tabulka44[[#This Row],[hod]],Tabulka44[[#This Row],[min]],Tabulka44[[#This Row],[sek]])</f>
        <v>0</v>
      </c>
      <c r="L57" s="52" t="str">
        <f>IF(AND(ISBLANK(H57),ISBLANK(I57),ISBLANK(J57)),"-",IF(K57&gt;=MAX(K$36:K57),"ok","chyba!!!"))</f>
        <v>-</v>
      </c>
      <c r="N57" s="1"/>
    </row>
    <row r="58" spans="2:14">
      <c r="B58" s="42">
        <v>23</v>
      </c>
      <c r="C58" s="43"/>
      <c r="D58" s="19" t="str">
        <f>IF(ISBLANK(Tabulka44[[#This Row],[start. č.]]),"-",VLOOKUP(CONCATENATE($F$2,"-",Tabulka44[[#This Row],[m/ž]],"-",Tabulka44[[#This Row],[start. č.]]),'3. REGISTRACE'!B:F,3,0))</f>
        <v>-</v>
      </c>
      <c r="E58" s="16" t="str">
        <f>IF(ISBLANK(Tabulka44[[#This Row],[start. č.]]),"-",VLOOKUP(CONCATENATE($F$2,"-",Tabulka44[[#This Row],[m/ž]],"-",Tabulka44[[#This Row],[start. č.]]),'3. REGISTRACE'!B:F,4,0))</f>
        <v>-</v>
      </c>
      <c r="F58" s="44" t="str">
        <f>IF(ISBLANK(Tabulka44[[#This Row],[start. č.]]),"-",VLOOKUP(CONCATENATE($F$2,"-",Tabulka44[[#This Row],[m/ž]],"-",Tabulka44[[#This Row],[start. č.]]),'3. REGISTRACE'!B:F,5,0))</f>
        <v>-</v>
      </c>
      <c r="G58" s="16" t="str">
        <f t="shared" si="1"/>
        <v>Z</v>
      </c>
      <c r="H58" s="49"/>
      <c r="I58" s="46"/>
      <c r="J58" s="50"/>
      <c r="K58" s="40">
        <f>TIME(Tabulka44[[#This Row],[hod]],Tabulka44[[#This Row],[min]],Tabulka44[[#This Row],[sek]])</f>
        <v>0</v>
      </c>
      <c r="L58" s="52" t="str">
        <f>IF(AND(ISBLANK(H58),ISBLANK(I58),ISBLANK(J58)),"-",IF(K58&gt;=MAX(K$36:K58),"ok","chyba!!!"))</f>
        <v>-</v>
      </c>
      <c r="N58" s="1"/>
    </row>
    <row r="59" spans="2:14">
      <c r="B59" s="42">
        <v>24</v>
      </c>
      <c r="C59" s="43"/>
      <c r="D59" s="19" t="str">
        <f>IF(ISBLANK(Tabulka44[[#This Row],[start. č.]]),"-",VLOOKUP(CONCATENATE($F$2,"-",Tabulka44[[#This Row],[m/ž]],"-",Tabulka44[[#This Row],[start. č.]]),'3. REGISTRACE'!B:F,3,0))</f>
        <v>-</v>
      </c>
      <c r="E59" s="16" t="str">
        <f>IF(ISBLANK(Tabulka44[[#This Row],[start. č.]]),"-",VLOOKUP(CONCATENATE($F$2,"-",Tabulka44[[#This Row],[m/ž]],"-",Tabulka44[[#This Row],[start. č.]]),'3. REGISTRACE'!B:F,4,0))</f>
        <v>-</v>
      </c>
      <c r="F59" s="44" t="str">
        <f>IF(ISBLANK(Tabulka44[[#This Row],[start. č.]]),"-",VLOOKUP(CONCATENATE($F$2,"-",Tabulka44[[#This Row],[m/ž]],"-",Tabulka44[[#This Row],[start. č.]]),'3. REGISTRACE'!B:F,5,0))</f>
        <v>-</v>
      </c>
      <c r="G59" s="16" t="str">
        <f t="shared" si="1"/>
        <v>Z</v>
      </c>
      <c r="H59" s="49"/>
      <c r="I59" s="46"/>
      <c r="J59" s="50"/>
      <c r="K59" s="40">
        <f>TIME(Tabulka44[[#This Row],[hod]],Tabulka44[[#This Row],[min]],Tabulka44[[#This Row],[sek]])</f>
        <v>0</v>
      </c>
      <c r="L59" s="52" t="str">
        <f>IF(AND(ISBLANK(H59),ISBLANK(I59),ISBLANK(J59)),"-",IF(K59&gt;=MAX(K$36:K59),"ok","chyba!!!"))</f>
        <v>-</v>
      </c>
      <c r="N59" s="1"/>
    </row>
    <row r="60" spans="2:14">
      <c r="B60" s="42">
        <v>25</v>
      </c>
      <c r="C60" s="43"/>
      <c r="D60" s="19" t="str">
        <f>IF(ISBLANK(Tabulka44[[#This Row],[start. č.]]),"-",VLOOKUP(CONCATENATE($F$2,"-",Tabulka44[[#This Row],[m/ž]],"-",Tabulka44[[#This Row],[start. č.]]),'3. REGISTRACE'!B:F,3,0))</f>
        <v>-</v>
      </c>
      <c r="E60" s="16" t="str">
        <f>IF(ISBLANK(Tabulka44[[#This Row],[start. č.]]),"-",VLOOKUP(CONCATENATE($F$2,"-",Tabulka44[[#This Row],[m/ž]],"-",Tabulka44[[#This Row],[start. č.]]),'3. REGISTRACE'!B:F,4,0))</f>
        <v>-</v>
      </c>
      <c r="F60" s="44" t="str">
        <f>IF(ISBLANK(Tabulka44[[#This Row],[start. č.]]),"-",VLOOKUP(CONCATENATE($F$2,"-",Tabulka44[[#This Row],[m/ž]],"-",Tabulka44[[#This Row],[start. č.]]),'3. REGISTRACE'!B:F,5,0))</f>
        <v>-</v>
      </c>
      <c r="G60" s="16" t="str">
        <f t="shared" si="1"/>
        <v>Z</v>
      </c>
      <c r="H60" s="49"/>
      <c r="I60" s="46"/>
      <c r="J60" s="50"/>
      <c r="K60" s="40">
        <f>TIME(Tabulka44[[#This Row],[hod]],Tabulka44[[#This Row],[min]],Tabulka44[[#This Row],[sek]])</f>
        <v>0</v>
      </c>
      <c r="L60" s="52" t="str">
        <f>IF(AND(ISBLANK(H60),ISBLANK(I60),ISBLANK(J60)),"-",IF(K60&gt;=MAX(K$36:K60),"ok","chyba!!!"))</f>
        <v>-</v>
      </c>
      <c r="N60" s="1"/>
    </row>
  </sheetData>
  <sheetProtection autoFilter="0"/>
  <mergeCells count="2">
    <mergeCell ref="J3:K3"/>
    <mergeCell ref="L33:M33"/>
  </mergeCells>
  <conditionalFormatting sqref="C6:C30 H6:J30">
    <cfRule type="notContainsBlanks" dxfId="209" priority="14">
      <formula>LEN(TRIM(C6))&gt;0</formula>
    </cfRule>
    <cfRule type="containsBlanks" dxfId="208" priority="15">
      <formula>LEN(TRIM(C6))=0</formula>
    </cfRule>
  </conditionalFormatting>
  <conditionalFormatting sqref="D6:D30">
    <cfRule type="containsText" dxfId="207" priority="13" operator="containsText" text="start. č. nebylo registrováno">
      <formula>NOT(ISERROR(SEARCH("start. č. nebylo registrováno",D6)))</formula>
    </cfRule>
  </conditionalFormatting>
  <conditionalFormatting sqref="L6:L30">
    <cfRule type="containsText" dxfId="206" priority="11" operator="containsText" text="chyba">
      <formula>NOT(ISERROR(SEARCH("chyba",L6)))</formula>
    </cfRule>
    <cfRule type="containsText" dxfId="205" priority="12" operator="containsText" text="ok">
      <formula>NOT(ISERROR(SEARCH("ok",L6)))</formula>
    </cfRule>
  </conditionalFormatting>
  <conditionalFormatting sqref="C36:C60 H36:J60">
    <cfRule type="notContainsBlanks" dxfId="204" priority="4">
      <formula>LEN(TRIM(C36))&gt;0</formula>
    </cfRule>
    <cfRule type="containsBlanks" dxfId="203" priority="5">
      <formula>LEN(TRIM(C36))=0</formula>
    </cfRule>
  </conditionalFormatting>
  <conditionalFormatting sqref="D36:D60">
    <cfRule type="containsText" dxfId="202" priority="3" operator="containsText" text="start. č. nebylo registrováno">
      <formula>NOT(ISERROR(SEARCH("start. č. nebylo registrováno",D36)))</formula>
    </cfRule>
  </conditionalFormatting>
  <conditionalFormatting sqref="L36:L60">
    <cfRule type="containsText" dxfId="201" priority="1" operator="containsText" text="chyba">
      <formula>NOT(ISERROR(SEARCH("chyba",L36)))</formula>
    </cfRule>
    <cfRule type="containsText" dxfId="200" priority="2" operator="containsText" text="ok">
      <formula>NOT(ISERROR(SEARCH("ok",L36)))</formula>
    </cfRule>
  </conditionalFormatting>
  <pageMargins left="0" right="0" top="0" bottom="0.39370078740157483" header="0" footer="0"/>
  <pageSetup paperSize="9" fitToHeight="0" orientation="portrait" r:id="rId1"/>
  <picture r:id="rId2"/>
  <tableParts count="2">
    <tablePart r:id="rId3"/>
    <tablePart r:id="rId4"/>
  </tableParts>
</worksheet>
</file>

<file path=xl/worksheets/sheet6.xml><?xml version="1.0" encoding="utf-8"?>
<worksheet xmlns="http://schemas.openxmlformats.org/spreadsheetml/2006/main" xmlns:r="http://schemas.openxmlformats.org/officeDocument/2006/relationships">
  <sheetPr>
    <pageSetUpPr fitToPage="1"/>
  </sheetPr>
  <dimension ref="B2:N60"/>
  <sheetViews>
    <sheetView showGridLines="0" tabSelected="1" workbookViewId="0">
      <selection activeCell="J43" sqref="J43"/>
    </sheetView>
  </sheetViews>
  <sheetFormatPr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9" width="4" style="2" bestFit="1" customWidth="1"/>
    <col min="10" max="10" width="3.5703125" style="2" bestFit="1" customWidth="1"/>
    <col min="11" max="11" width="9.7109375" style="1" customWidth="1"/>
    <col min="12" max="12" width="8.42578125" style="2" bestFit="1" customWidth="1"/>
    <col min="13" max="13" width="7.42578125" style="1" bestFit="1" customWidth="1"/>
    <col min="14" max="14" width="8" style="2" bestFit="1" customWidth="1"/>
    <col min="15" max="16384" width="9.140625" style="1"/>
  </cols>
  <sheetData>
    <row r="2" spans="2:14" ht="15.75">
      <c r="B2" s="56" t="s">
        <v>62</v>
      </c>
      <c r="D2" s="2"/>
      <c r="F2" s="41" t="str">
        <f>'2. Kategorie'!D23</f>
        <v>Př. B (2010-11)</v>
      </c>
      <c r="K2" s="57" t="str">
        <f>IF(ISBLANK('1. Index'!C10),"-",'1. Index'!C10)</f>
        <v>Reuter Run - děti</v>
      </c>
      <c r="L2" s="1"/>
    </row>
    <row r="3" spans="2:14" ht="15" customHeight="1">
      <c r="B3" s="65" t="s">
        <v>92</v>
      </c>
      <c r="D3" s="2"/>
      <c r="J3" s="71">
        <f>IF(ISBLANK('1. Index'!C13),"-",'1. Index'!C13)</f>
        <v>43323</v>
      </c>
      <c r="K3" s="71"/>
    </row>
    <row r="4" spans="2:14">
      <c r="B4" s="58"/>
    </row>
    <row r="5" spans="2:14">
      <c r="B5" s="1" t="s">
        <v>13</v>
      </c>
      <c r="C5" s="2" t="s">
        <v>0</v>
      </c>
      <c r="D5" s="1" t="s">
        <v>14</v>
      </c>
      <c r="E5" s="2" t="s">
        <v>3</v>
      </c>
      <c r="F5" s="1" t="s">
        <v>1</v>
      </c>
      <c r="G5" s="2" t="s">
        <v>2</v>
      </c>
      <c r="H5" s="2" t="s">
        <v>15</v>
      </c>
      <c r="I5" s="2" t="s">
        <v>16</v>
      </c>
      <c r="J5" s="2" t="s">
        <v>17</v>
      </c>
      <c r="K5" s="41" t="s">
        <v>18</v>
      </c>
      <c r="L5" s="51" t="s">
        <v>83</v>
      </c>
      <c r="N5" s="1"/>
    </row>
    <row r="6" spans="2:14">
      <c r="B6" s="42">
        <v>1</v>
      </c>
      <c r="C6" s="43">
        <v>150</v>
      </c>
      <c r="D6" s="19" t="str">
        <f>IF(ISBLANK(Tabulka48[[#This Row],[start. č.]]),"-",VLOOKUP(CONCATENATE($F$2,"-",Tabulka48[[#This Row],[m/ž]],"-",Tabulka48[[#This Row],[start. č.]]),'3. REGISTRACE'!B:F,3,0))</f>
        <v>Krátký Jakub</v>
      </c>
      <c r="E6" s="16">
        <f>IF(ISBLANK(Tabulka48[[#This Row],[start. č.]]),"-",VLOOKUP(CONCATENATE($F$2,"-",Tabulka48[[#This Row],[m/ž]],"-",Tabulka48[[#This Row],[start. č.]]),'3. REGISTRACE'!B:F,4,0))</f>
        <v>2010</v>
      </c>
      <c r="F6" s="44" t="str">
        <f>IF(ISBLANK(Tabulka48[[#This Row],[start. č.]]),"-",VLOOKUP(CONCATENATE($F$2,"-",Tabulka48[[#This Row],[m/ž]],"-",Tabulka48[[#This Row],[start. č.]]),'3. REGISTRACE'!B:F,5,0))</f>
        <v>Malonty</v>
      </c>
      <c r="G6" s="16" t="str">
        <f t="shared" ref="G6:G30" si="0">"M"</f>
        <v>M</v>
      </c>
      <c r="H6" s="68">
        <v>0</v>
      </c>
      <c r="I6" s="45">
        <v>0</v>
      </c>
      <c r="J6" s="48">
        <v>48</v>
      </c>
      <c r="K6" s="40">
        <f>TIME(Tabulka48[[#This Row],[hod]],Tabulka48[[#This Row],[min]],Tabulka48[[#This Row],[sek]])</f>
        <v>5.5555555555555556E-4</v>
      </c>
      <c r="L6" s="52" t="str">
        <f>IF(AND(ISBLANK(H6),ISBLANK(I6),ISBLANK(J6)),"-",IF(K6&gt;=MAX(K$6:K6),"ok","chyba!!!"))</f>
        <v>ok</v>
      </c>
      <c r="N6" s="1"/>
    </row>
    <row r="7" spans="2:14">
      <c r="B7" s="42">
        <v>2</v>
      </c>
      <c r="C7" s="43">
        <v>179</v>
      </c>
      <c r="D7" s="19" t="str">
        <f>IF(ISBLANK(Tabulka48[[#This Row],[start. č.]]),"-",VLOOKUP(CONCATENATE($F$2,"-",Tabulka48[[#This Row],[m/ž]],"-",Tabulka48[[#This Row],[start. č.]]),'3. REGISTRACE'!B:F,3,0))</f>
        <v>Šimánek Tadeáš</v>
      </c>
      <c r="E7" s="16">
        <f>IF(ISBLANK(Tabulka48[[#This Row],[start. č.]]),"-",VLOOKUP(CONCATENATE($F$2,"-",Tabulka48[[#This Row],[m/ž]],"-",Tabulka48[[#This Row],[start. č.]]),'3. REGISTRACE'!B:F,4,0))</f>
        <v>2011</v>
      </c>
      <c r="F7" s="44" t="str">
        <f>IF(ISBLANK(Tabulka48[[#This Row],[start. č.]]),"-",VLOOKUP(CONCATENATE($F$2,"-",Tabulka48[[#This Row],[m/ž]],"-",Tabulka48[[#This Row],[start. č.]]),'3. REGISTRACE'!B:F,5,0))</f>
        <v>Jiskra Třeboň</v>
      </c>
      <c r="G7" s="16" t="str">
        <f t="shared" si="0"/>
        <v>M</v>
      </c>
      <c r="H7" s="49">
        <v>0</v>
      </c>
      <c r="I7" s="46">
        <v>0</v>
      </c>
      <c r="J7" s="50">
        <v>49</v>
      </c>
      <c r="K7" s="40">
        <f>TIME(Tabulka48[[#This Row],[hod]],Tabulka48[[#This Row],[min]],Tabulka48[[#This Row],[sek]])</f>
        <v>5.6712962962962956E-4</v>
      </c>
      <c r="L7" s="52" t="str">
        <f>IF(AND(ISBLANK(H7),ISBLANK(I7),ISBLANK(J7)),"-",IF(K7&gt;=MAX(K$6:K7),"ok","chyba!!!"))</f>
        <v>ok</v>
      </c>
      <c r="N7" s="1"/>
    </row>
    <row r="8" spans="2:14">
      <c r="B8" s="42">
        <v>3</v>
      </c>
      <c r="C8" s="43"/>
      <c r="D8" s="19" t="str">
        <f>IF(ISBLANK(Tabulka48[[#This Row],[start. č.]]),"-",VLOOKUP(CONCATENATE($F$2,"-",Tabulka48[[#This Row],[m/ž]],"-",Tabulka48[[#This Row],[start. č.]]),'3. REGISTRACE'!B:F,3,0))</f>
        <v>-</v>
      </c>
      <c r="E8" s="16" t="str">
        <f>IF(ISBLANK(Tabulka48[[#This Row],[start. č.]]),"-",VLOOKUP(CONCATENATE($F$2,"-",Tabulka48[[#This Row],[m/ž]],"-",Tabulka48[[#This Row],[start. č.]]),'3. REGISTRACE'!B:F,4,0))</f>
        <v>-</v>
      </c>
      <c r="F8" s="44" t="str">
        <f>IF(ISBLANK(Tabulka48[[#This Row],[start. č.]]),"-",VLOOKUP(CONCATENATE($F$2,"-",Tabulka48[[#This Row],[m/ž]],"-",Tabulka48[[#This Row],[start. č.]]),'3. REGISTRACE'!B:F,5,0))</f>
        <v>-</v>
      </c>
      <c r="G8" s="16" t="str">
        <f t="shared" si="0"/>
        <v>M</v>
      </c>
      <c r="H8" s="49"/>
      <c r="I8" s="46"/>
      <c r="J8" s="50"/>
      <c r="K8" s="40">
        <f>TIME(Tabulka48[[#This Row],[hod]],Tabulka48[[#This Row],[min]],Tabulka48[[#This Row],[sek]])</f>
        <v>0</v>
      </c>
      <c r="L8" s="52" t="str">
        <f>IF(AND(ISBLANK(H8),ISBLANK(I8),ISBLANK(J8)),"-",IF(K8&gt;=MAX(K$6:K8),"ok","chyba!!!"))</f>
        <v>-</v>
      </c>
      <c r="N8" s="1"/>
    </row>
    <row r="9" spans="2:14">
      <c r="B9" s="42">
        <v>4</v>
      </c>
      <c r="C9" s="43"/>
      <c r="D9" s="19" t="str">
        <f>IF(ISBLANK(Tabulka48[[#This Row],[start. č.]]),"-",VLOOKUP(CONCATENATE($F$2,"-",Tabulka48[[#This Row],[m/ž]],"-",Tabulka48[[#This Row],[start. č.]]),'3. REGISTRACE'!B:F,3,0))</f>
        <v>-</v>
      </c>
      <c r="E9" s="16" t="str">
        <f>IF(ISBLANK(Tabulka48[[#This Row],[start. č.]]),"-",VLOOKUP(CONCATENATE($F$2,"-",Tabulka48[[#This Row],[m/ž]],"-",Tabulka48[[#This Row],[start. č.]]),'3. REGISTRACE'!B:F,4,0))</f>
        <v>-</v>
      </c>
      <c r="F9" s="44" t="str">
        <f>IF(ISBLANK(Tabulka48[[#This Row],[start. č.]]),"-",VLOOKUP(CONCATENATE($F$2,"-",Tabulka48[[#This Row],[m/ž]],"-",Tabulka48[[#This Row],[start. č.]]),'3. REGISTRACE'!B:F,5,0))</f>
        <v>-</v>
      </c>
      <c r="G9" s="16" t="str">
        <f t="shared" si="0"/>
        <v>M</v>
      </c>
      <c r="H9" s="49"/>
      <c r="I9" s="46"/>
      <c r="J9" s="50"/>
      <c r="K9" s="40">
        <f>TIME(Tabulka48[[#This Row],[hod]],Tabulka48[[#This Row],[min]],Tabulka48[[#This Row],[sek]])</f>
        <v>0</v>
      </c>
      <c r="L9" s="52" t="str">
        <f>IF(AND(ISBLANK(H9),ISBLANK(I9),ISBLANK(J9)),"-",IF(K9&gt;=MAX(K$6:K9),"ok","chyba!!!"))</f>
        <v>-</v>
      </c>
      <c r="N9" s="1"/>
    </row>
    <row r="10" spans="2:14">
      <c r="B10" s="42">
        <v>5</v>
      </c>
      <c r="C10" s="43"/>
      <c r="D10" s="19" t="str">
        <f>IF(ISBLANK(Tabulka48[[#This Row],[start. č.]]),"-",VLOOKUP(CONCATENATE($F$2,"-",Tabulka48[[#This Row],[m/ž]],"-",Tabulka48[[#This Row],[start. č.]]),'3. REGISTRACE'!B:F,3,0))</f>
        <v>-</v>
      </c>
      <c r="E10" s="16" t="str">
        <f>IF(ISBLANK(Tabulka48[[#This Row],[start. č.]]),"-",VLOOKUP(CONCATENATE($F$2,"-",Tabulka48[[#This Row],[m/ž]],"-",Tabulka48[[#This Row],[start. č.]]),'3. REGISTRACE'!B:F,4,0))</f>
        <v>-</v>
      </c>
      <c r="F10" s="44" t="str">
        <f>IF(ISBLANK(Tabulka48[[#This Row],[start. č.]]),"-",VLOOKUP(CONCATENATE($F$2,"-",Tabulka48[[#This Row],[m/ž]],"-",Tabulka48[[#This Row],[start. č.]]),'3. REGISTRACE'!B:F,5,0))</f>
        <v>-</v>
      </c>
      <c r="G10" s="16" t="str">
        <f t="shared" si="0"/>
        <v>M</v>
      </c>
      <c r="H10" s="49"/>
      <c r="I10" s="46"/>
      <c r="J10" s="50"/>
      <c r="K10" s="40">
        <f>TIME(Tabulka48[[#This Row],[hod]],Tabulka48[[#This Row],[min]],Tabulka48[[#This Row],[sek]])</f>
        <v>0</v>
      </c>
      <c r="L10" s="52" t="str">
        <f>IF(AND(ISBLANK(H10),ISBLANK(I10),ISBLANK(J10)),"-",IF(K10&gt;=MAX(K$6:K10),"ok","chyba!!!"))</f>
        <v>-</v>
      </c>
      <c r="N10" s="1"/>
    </row>
    <row r="11" spans="2:14">
      <c r="B11" s="42">
        <v>6</v>
      </c>
      <c r="C11" s="43"/>
      <c r="D11" s="19" t="str">
        <f>IF(ISBLANK(Tabulka48[[#This Row],[start. č.]]),"-",VLOOKUP(CONCATENATE($F$2,"-",Tabulka48[[#This Row],[m/ž]],"-",Tabulka48[[#This Row],[start. č.]]),'3. REGISTRACE'!B:F,3,0))</f>
        <v>-</v>
      </c>
      <c r="E11" s="16" t="str">
        <f>IF(ISBLANK(Tabulka48[[#This Row],[start. č.]]),"-",VLOOKUP(CONCATENATE($F$2,"-",Tabulka48[[#This Row],[m/ž]],"-",Tabulka48[[#This Row],[start. č.]]),'3. REGISTRACE'!B:F,4,0))</f>
        <v>-</v>
      </c>
      <c r="F11" s="44" t="str">
        <f>IF(ISBLANK(Tabulka48[[#This Row],[start. č.]]),"-",VLOOKUP(CONCATENATE($F$2,"-",Tabulka48[[#This Row],[m/ž]],"-",Tabulka48[[#This Row],[start. č.]]),'3. REGISTRACE'!B:F,5,0))</f>
        <v>-</v>
      </c>
      <c r="G11" s="16" t="str">
        <f t="shared" si="0"/>
        <v>M</v>
      </c>
      <c r="H11" s="49"/>
      <c r="I11" s="46"/>
      <c r="J11" s="50"/>
      <c r="K11" s="40">
        <f>TIME(Tabulka48[[#This Row],[hod]],Tabulka48[[#This Row],[min]],Tabulka48[[#This Row],[sek]])</f>
        <v>0</v>
      </c>
      <c r="L11" s="52" t="str">
        <f>IF(AND(ISBLANK(H11),ISBLANK(I11),ISBLANK(J11)),"-",IF(K11&gt;=MAX(K$6:K11),"ok","chyba!!!"))</f>
        <v>-</v>
      </c>
      <c r="N11" s="1"/>
    </row>
    <row r="12" spans="2:14">
      <c r="B12" s="42">
        <v>7</v>
      </c>
      <c r="C12" s="43"/>
      <c r="D12" s="19" t="str">
        <f>IF(ISBLANK(Tabulka48[[#This Row],[start. č.]]),"-",VLOOKUP(CONCATENATE($F$2,"-",Tabulka48[[#This Row],[m/ž]],"-",Tabulka48[[#This Row],[start. č.]]),'3. REGISTRACE'!B:F,3,0))</f>
        <v>-</v>
      </c>
      <c r="E12" s="16" t="str">
        <f>IF(ISBLANK(Tabulka48[[#This Row],[start. č.]]),"-",VLOOKUP(CONCATENATE($F$2,"-",Tabulka48[[#This Row],[m/ž]],"-",Tabulka48[[#This Row],[start. č.]]),'3. REGISTRACE'!B:F,4,0))</f>
        <v>-</v>
      </c>
      <c r="F12" s="44" t="str">
        <f>IF(ISBLANK(Tabulka48[[#This Row],[start. č.]]),"-",VLOOKUP(CONCATENATE($F$2,"-",Tabulka48[[#This Row],[m/ž]],"-",Tabulka48[[#This Row],[start. č.]]),'3. REGISTRACE'!B:F,5,0))</f>
        <v>-</v>
      </c>
      <c r="G12" s="16" t="str">
        <f t="shared" si="0"/>
        <v>M</v>
      </c>
      <c r="H12" s="49"/>
      <c r="I12" s="46"/>
      <c r="J12" s="50"/>
      <c r="K12" s="40">
        <f>TIME(Tabulka48[[#This Row],[hod]],Tabulka48[[#This Row],[min]],Tabulka48[[#This Row],[sek]])</f>
        <v>0</v>
      </c>
      <c r="L12" s="52" t="str">
        <f>IF(AND(ISBLANK(H12),ISBLANK(I12),ISBLANK(J12)),"-",IF(K12&gt;=MAX(K$6:K12),"ok","chyba!!!"))</f>
        <v>-</v>
      </c>
      <c r="N12" s="1"/>
    </row>
    <row r="13" spans="2:14">
      <c r="B13" s="42">
        <v>8</v>
      </c>
      <c r="C13" s="43"/>
      <c r="D13" s="19" t="str">
        <f>IF(ISBLANK(Tabulka48[[#This Row],[start. č.]]),"-",VLOOKUP(CONCATENATE($F$2,"-",Tabulka48[[#This Row],[m/ž]],"-",Tabulka48[[#This Row],[start. č.]]),'3. REGISTRACE'!B:F,3,0))</f>
        <v>-</v>
      </c>
      <c r="E13" s="16" t="str">
        <f>IF(ISBLANK(Tabulka48[[#This Row],[start. č.]]),"-",VLOOKUP(CONCATENATE($F$2,"-",Tabulka48[[#This Row],[m/ž]],"-",Tabulka48[[#This Row],[start. č.]]),'3. REGISTRACE'!B:F,4,0))</f>
        <v>-</v>
      </c>
      <c r="F13" s="44" t="str">
        <f>IF(ISBLANK(Tabulka48[[#This Row],[start. č.]]),"-",VLOOKUP(CONCATENATE($F$2,"-",Tabulka48[[#This Row],[m/ž]],"-",Tabulka48[[#This Row],[start. č.]]),'3. REGISTRACE'!B:F,5,0))</f>
        <v>-</v>
      </c>
      <c r="G13" s="16" t="str">
        <f t="shared" si="0"/>
        <v>M</v>
      </c>
      <c r="H13" s="49"/>
      <c r="I13" s="46"/>
      <c r="J13" s="50"/>
      <c r="K13" s="40">
        <f>TIME(Tabulka48[[#This Row],[hod]],Tabulka48[[#This Row],[min]],Tabulka48[[#This Row],[sek]])</f>
        <v>0</v>
      </c>
      <c r="L13" s="52" t="str">
        <f>IF(AND(ISBLANK(H13),ISBLANK(I13),ISBLANK(J13)),"-",IF(K13&gt;=MAX(K$6:K13),"ok","chyba!!!"))</f>
        <v>-</v>
      </c>
      <c r="N13" s="1"/>
    </row>
    <row r="14" spans="2:14">
      <c r="B14" s="42">
        <v>9</v>
      </c>
      <c r="C14" s="43"/>
      <c r="D14" s="19" t="str">
        <f>IF(ISBLANK(Tabulka48[[#This Row],[start. č.]]),"-",VLOOKUP(CONCATENATE($F$2,"-",Tabulka48[[#This Row],[m/ž]],"-",Tabulka48[[#This Row],[start. č.]]),'3. REGISTRACE'!B:F,3,0))</f>
        <v>-</v>
      </c>
      <c r="E14" s="16" t="str">
        <f>IF(ISBLANK(Tabulka48[[#This Row],[start. č.]]),"-",VLOOKUP(CONCATENATE($F$2,"-",Tabulka48[[#This Row],[m/ž]],"-",Tabulka48[[#This Row],[start. č.]]),'3. REGISTRACE'!B:F,4,0))</f>
        <v>-</v>
      </c>
      <c r="F14" s="44" t="str">
        <f>IF(ISBLANK(Tabulka48[[#This Row],[start. č.]]),"-",VLOOKUP(CONCATENATE($F$2,"-",Tabulka48[[#This Row],[m/ž]],"-",Tabulka48[[#This Row],[start. č.]]),'3. REGISTRACE'!B:F,5,0))</f>
        <v>-</v>
      </c>
      <c r="G14" s="16" t="str">
        <f t="shared" si="0"/>
        <v>M</v>
      </c>
      <c r="H14" s="49"/>
      <c r="I14" s="46"/>
      <c r="J14" s="50"/>
      <c r="K14" s="40">
        <f>TIME(Tabulka48[[#This Row],[hod]],Tabulka48[[#This Row],[min]],Tabulka48[[#This Row],[sek]])</f>
        <v>0</v>
      </c>
      <c r="L14" s="52" t="str">
        <f>IF(AND(ISBLANK(H14),ISBLANK(I14),ISBLANK(J14)),"-",IF(K14&gt;=MAX(K$6:K14),"ok","chyba!!!"))</f>
        <v>-</v>
      </c>
      <c r="N14" s="1"/>
    </row>
    <row r="15" spans="2:14">
      <c r="B15" s="42">
        <v>10</v>
      </c>
      <c r="C15" s="43"/>
      <c r="D15" s="19" t="str">
        <f>IF(ISBLANK(Tabulka48[[#This Row],[start. č.]]),"-",VLOOKUP(CONCATENATE($F$2,"-",Tabulka48[[#This Row],[m/ž]],"-",Tabulka48[[#This Row],[start. č.]]),'3. REGISTRACE'!B:F,3,0))</f>
        <v>-</v>
      </c>
      <c r="E15" s="16" t="str">
        <f>IF(ISBLANK(Tabulka48[[#This Row],[start. č.]]),"-",VLOOKUP(CONCATENATE($F$2,"-",Tabulka48[[#This Row],[m/ž]],"-",Tabulka48[[#This Row],[start. č.]]),'3. REGISTRACE'!B:F,4,0))</f>
        <v>-</v>
      </c>
      <c r="F15" s="44" t="str">
        <f>IF(ISBLANK(Tabulka48[[#This Row],[start. č.]]),"-",VLOOKUP(CONCATENATE($F$2,"-",Tabulka48[[#This Row],[m/ž]],"-",Tabulka48[[#This Row],[start. č.]]),'3. REGISTRACE'!B:F,5,0))</f>
        <v>-</v>
      </c>
      <c r="G15" s="16" t="str">
        <f t="shared" si="0"/>
        <v>M</v>
      </c>
      <c r="H15" s="49"/>
      <c r="I15" s="46"/>
      <c r="J15" s="50"/>
      <c r="K15" s="40">
        <f>TIME(Tabulka48[[#This Row],[hod]],Tabulka48[[#This Row],[min]],Tabulka48[[#This Row],[sek]])</f>
        <v>0</v>
      </c>
      <c r="L15" s="52" t="str">
        <f>IF(AND(ISBLANK(H15),ISBLANK(I15),ISBLANK(J15)),"-",IF(K15&gt;=MAX(K$6:K15),"ok","chyba!!!"))</f>
        <v>-</v>
      </c>
      <c r="N15" s="1"/>
    </row>
    <row r="16" spans="2:14">
      <c r="B16" s="42">
        <v>11</v>
      </c>
      <c r="C16" s="43"/>
      <c r="D16" s="19" t="str">
        <f>IF(ISBLANK(Tabulka48[[#This Row],[start. č.]]),"-",VLOOKUP(CONCATENATE($F$2,"-",Tabulka48[[#This Row],[m/ž]],"-",Tabulka48[[#This Row],[start. č.]]),'3. REGISTRACE'!B:F,3,0))</f>
        <v>-</v>
      </c>
      <c r="E16" s="16" t="str">
        <f>IF(ISBLANK(Tabulka48[[#This Row],[start. č.]]),"-",VLOOKUP(CONCATENATE($F$2,"-",Tabulka48[[#This Row],[m/ž]],"-",Tabulka48[[#This Row],[start. č.]]),'3. REGISTRACE'!B:F,4,0))</f>
        <v>-</v>
      </c>
      <c r="F16" s="44" t="str">
        <f>IF(ISBLANK(Tabulka48[[#This Row],[start. č.]]),"-",VLOOKUP(CONCATENATE($F$2,"-",Tabulka48[[#This Row],[m/ž]],"-",Tabulka48[[#This Row],[start. č.]]),'3. REGISTRACE'!B:F,5,0))</f>
        <v>-</v>
      </c>
      <c r="G16" s="16" t="str">
        <f t="shared" si="0"/>
        <v>M</v>
      </c>
      <c r="H16" s="49"/>
      <c r="I16" s="46"/>
      <c r="J16" s="50"/>
      <c r="K16" s="40">
        <f>TIME(Tabulka48[[#This Row],[hod]],Tabulka48[[#This Row],[min]],Tabulka48[[#This Row],[sek]])</f>
        <v>0</v>
      </c>
      <c r="L16" s="52" t="str">
        <f>IF(AND(ISBLANK(H16),ISBLANK(I16),ISBLANK(J16)),"-",IF(K16&gt;=MAX(K$6:K16),"ok","chyba!!!"))</f>
        <v>-</v>
      </c>
      <c r="N16" s="1"/>
    </row>
    <row r="17" spans="2:14">
      <c r="B17" s="42">
        <v>12</v>
      </c>
      <c r="C17" s="43"/>
      <c r="D17" s="19" t="str">
        <f>IF(ISBLANK(Tabulka48[[#This Row],[start. č.]]),"-",VLOOKUP(CONCATENATE($F$2,"-",Tabulka48[[#This Row],[m/ž]],"-",Tabulka48[[#This Row],[start. č.]]),'3. REGISTRACE'!B:F,3,0))</f>
        <v>-</v>
      </c>
      <c r="E17" s="16" t="str">
        <f>IF(ISBLANK(Tabulka48[[#This Row],[start. č.]]),"-",VLOOKUP(CONCATENATE($F$2,"-",Tabulka48[[#This Row],[m/ž]],"-",Tabulka48[[#This Row],[start. č.]]),'3. REGISTRACE'!B:F,4,0))</f>
        <v>-</v>
      </c>
      <c r="F17" s="44" t="str">
        <f>IF(ISBLANK(Tabulka48[[#This Row],[start. č.]]),"-",VLOOKUP(CONCATENATE($F$2,"-",Tabulka48[[#This Row],[m/ž]],"-",Tabulka48[[#This Row],[start. č.]]),'3. REGISTRACE'!B:F,5,0))</f>
        <v>-</v>
      </c>
      <c r="G17" s="16" t="str">
        <f t="shared" si="0"/>
        <v>M</v>
      </c>
      <c r="H17" s="49"/>
      <c r="I17" s="46"/>
      <c r="J17" s="50"/>
      <c r="K17" s="40">
        <f>TIME(Tabulka48[[#This Row],[hod]],Tabulka48[[#This Row],[min]],Tabulka48[[#This Row],[sek]])</f>
        <v>0</v>
      </c>
      <c r="L17" s="52" t="str">
        <f>IF(AND(ISBLANK(H17),ISBLANK(I17),ISBLANK(J17)),"-",IF(K17&gt;=MAX(K$6:K17),"ok","chyba!!!"))</f>
        <v>-</v>
      </c>
      <c r="N17" s="1"/>
    </row>
    <row r="18" spans="2:14">
      <c r="B18" s="42">
        <v>13</v>
      </c>
      <c r="C18" s="43"/>
      <c r="D18" s="19" t="str">
        <f>IF(ISBLANK(Tabulka48[[#This Row],[start. č.]]),"-",VLOOKUP(CONCATENATE($F$2,"-",Tabulka48[[#This Row],[m/ž]],"-",Tabulka48[[#This Row],[start. č.]]),'3. REGISTRACE'!B:F,3,0))</f>
        <v>-</v>
      </c>
      <c r="E18" s="16" t="str">
        <f>IF(ISBLANK(Tabulka48[[#This Row],[start. č.]]),"-",VLOOKUP(CONCATENATE($F$2,"-",Tabulka48[[#This Row],[m/ž]],"-",Tabulka48[[#This Row],[start. č.]]),'3. REGISTRACE'!B:F,4,0))</f>
        <v>-</v>
      </c>
      <c r="F18" s="44" t="str">
        <f>IF(ISBLANK(Tabulka48[[#This Row],[start. č.]]),"-",VLOOKUP(CONCATENATE($F$2,"-",Tabulka48[[#This Row],[m/ž]],"-",Tabulka48[[#This Row],[start. č.]]),'3. REGISTRACE'!B:F,5,0))</f>
        <v>-</v>
      </c>
      <c r="G18" s="16" t="str">
        <f t="shared" si="0"/>
        <v>M</v>
      </c>
      <c r="H18" s="49"/>
      <c r="I18" s="46"/>
      <c r="J18" s="50"/>
      <c r="K18" s="40">
        <f>TIME(Tabulka48[[#This Row],[hod]],Tabulka48[[#This Row],[min]],Tabulka48[[#This Row],[sek]])</f>
        <v>0</v>
      </c>
      <c r="L18" s="52" t="str">
        <f>IF(AND(ISBLANK(H18),ISBLANK(I18),ISBLANK(J18)),"-",IF(K18&gt;=MAX(K$6:K18),"ok","chyba!!!"))</f>
        <v>-</v>
      </c>
      <c r="N18" s="1"/>
    </row>
    <row r="19" spans="2:14">
      <c r="B19" s="42">
        <v>14</v>
      </c>
      <c r="C19" s="43"/>
      <c r="D19" s="19" t="str">
        <f>IF(ISBLANK(Tabulka48[[#This Row],[start. č.]]),"-",VLOOKUP(CONCATENATE($F$2,"-",Tabulka48[[#This Row],[m/ž]],"-",Tabulka48[[#This Row],[start. č.]]),'3. REGISTRACE'!B:F,3,0))</f>
        <v>-</v>
      </c>
      <c r="E19" s="16" t="str">
        <f>IF(ISBLANK(Tabulka48[[#This Row],[start. č.]]),"-",VLOOKUP(CONCATENATE($F$2,"-",Tabulka48[[#This Row],[m/ž]],"-",Tabulka48[[#This Row],[start. č.]]),'3. REGISTRACE'!B:F,4,0))</f>
        <v>-</v>
      </c>
      <c r="F19" s="44" t="str">
        <f>IF(ISBLANK(Tabulka48[[#This Row],[start. č.]]),"-",VLOOKUP(CONCATENATE($F$2,"-",Tabulka48[[#This Row],[m/ž]],"-",Tabulka48[[#This Row],[start. č.]]),'3. REGISTRACE'!B:F,5,0))</f>
        <v>-</v>
      </c>
      <c r="G19" s="16" t="str">
        <f t="shared" si="0"/>
        <v>M</v>
      </c>
      <c r="H19" s="49"/>
      <c r="I19" s="46"/>
      <c r="J19" s="50"/>
      <c r="K19" s="40">
        <f>TIME(Tabulka48[[#This Row],[hod]],Tabulka48[[#This Row],[min]],Tabulka48[[#This Row],[sek]])</f>
        <v>0</v>
      </c>
      <c r="L19" s="52" t="str">
        <f>IF(AND(ISBLANK(H19),ISBLANK(I19),ISBLANK(J19)),"-",IF(K19&gt;=MAX(K$6:K19),"ok","chyba!!!"))</f>
        <v>-</v>
      </c>
      <c r="N19" s="1"/>
    </row>
    <row r="20" spans="2:14">
      <c r="B20" s="42">
        <v>15</v>
      </c>
      <c r="C20" s="43"/>
      <c r="D20" s="19" t="str">
        <f>IF(ISBLANK(Tabulka48[[#This Row],[start. č.]]),"-",VLOOKUP(CONCATENATE($F$2,"-",Tabulka48[[#This Row],[m/ž]],"-",Tabulka48[[#This Row],[start. č.]]),'3. REGISTRACE'!B:F,3,0))</f>
        <v>-</v>
      </c>
      <c r="E20" s="16" t="str">
        <f>IF(ISBLANK(Tabulka48[[#This Row],[start. č.]]),"-",VLOOKUP(CONCATENATE($F$2,"-",Tabulka48[[#This Row],[m/ž]],"-",Tabulka48[[#This Row],[start. č.]]),'3. REGISTRACE'!B:F,4,0))</f>
        <v>-</v>
      </c>
      <c r="F20" s="44" t="str">
        <f>IF(ISBLANK(Tabulka48[[#This Row],[start. č.]]),"-",VLOOKUP(CONCATENATE($F$2,"-",Tabulka48[[#This Row],[m/ž]],"-",Tabulka48[[#This Row],[start. č.]]),'3. REGISTRACE'!B:F,5,0))</f>
        <v>-</v>
      </c>
      <c r="G20" s="16" t="str">
        <f t="shared" si="0"/>
        <v>M</v>
      </c>
      <c r="H20" s="49"/>
      <c r="I20" s="46"/>
      <c r="J20" s="50"/>
      <c r="K20" s="40">
        <f>TIME(Tabulka48[[#This Row],[hod]],Tabulka48[[#This Row],[min]],Tabulka48[[#This Row],[sek]])</f>
        <v>0</v>
      </c>
      <c r="L20" s="52" t="str">
        <f>IF(AND(ISBLANK(H20),ISBLANK(I20),ISBLANK(J20)),"-",IF(K20&gt;=MAX(K$6:K20),"ok","chyba!!!"))</f>
        <v>-</v>
      </c>
      <c r="N20" s="1"/>
    </row>
    <row r="21" spans="2:14">
      <c r="B21" s="42">
        <v>16</v>
      </c>
      <c r="C21" s="43"/>
      <c r="D21" s="19" t="str">
        <f>IF(ISBLANK(Tabulka48[[#This Row],[start. č.]]),"-",VLOOKUP(CONCATENATE($F$2,"-",Tabulka48[[#This Row],[m/ž]],"-",Tabulka48[[#This Row],[start. č.]]),'3. REGISTRACE'!B:F,3,0))</f>
        <v>-</v>
      </c>
      <c r="E21" s="16" t="str">
        <f>IF(ISBLANK(Tabulka48[[#This Row],[start. č.]]),"-",VLOOKUP(CONCATENATE($F$2,"-",Tabulka48[[#This Row],[m/ž]],"-",Tabulka48[[#This Row],[start. č.]]),'3. REGISTRACE'!B:F,4,0))</f>
        <v>-</v>
      </c>
      <c r="F21" s="44" t="str">
        <f>IF(ISBLANK(Tabulka48[[#This Row],[start. č.]]),"-",VLOOKUP(CONCATENATE($F$2,"-",Tabulka48[[#This Row],[m/ž]],"-",Tabulka48[[#This Row],[start. č.]]),'3. REGISTRACE'!B:F,5,0))</f>
        <v>-</v>
      </c>
      <c r="G21" s="16" t="str">
        <f t="shared" si="0"/>
        <v>M</v>
      </c>
      <c r="H21" s="49"/>
      <c r="I21" s="46"/>
      <c r="J21" s="50"/>
      <c r="K21" s="40">
        <f>TIME(Tabulka48[[#This Row],[hod]],Tabulka48[[#This Row],[min]],Tabulka48[[#This Row],[sek]])</f>
        <v>0</v>
      </c>
      <c r="L21" s="52" t="str">
        <f>IF(AND(ISBLANK(H21),ISBLANK(I21),ISBLANK(J21)),"-",IF(K21&gt;=MAX(K$6:K21),"ok","chyba!!!"))</f>
        <v>-</v>
      </c>
      <c r="N21" s="1"/>
    </row>
    <row r="22" spans="2:14">
      <c r="B22" s="42">
        <v>17</v>
      </c>
      <c r="C22" s="43"/>
      <c r="D22" s="19" t="str">
        <f>IF(ISBLANK(Tabulka48[[#This Row],[start. č.]]),"-",VLOOKUP(CONCATENATE($F$2,"-",Tabulka48[[#This Row],[m/ž]],"-",Tabulka48[[#This Row],[start. č.]]),'3. REGISTRACE'!B:F,3,0))</f>
        <v>-</v>
      </c>
      <c r="E22" s="16" t="str">
        <f>IF(ISBLANK(Tabulka48[[#This Row],[start. č.]]),"-",VLOOKUP(CONCATENATE($F$2,"-",Tabulka48[[#This Row],[m/ž]],"-",Tabulka48[[#This Row],[start. č.]]),'3. REGISTRACE'!B:F,4,0))</f>
        <v>-</v>
      </c>
      <c r="F22" s="44" t="str">
        <f>IF(ISBLANK(Tabulka48[[#This Row],[start. č.]]),"-",VLOOKUP(CONCATENATE($F$2,"-",Tabulka48[[#This Row],[m/ž]],"-",Tabulka48[[#This Row],[start. č.]]),'3. REGISTRACE'!B:F,5,0))</f>
        <v>-</v>
      </c>
      <c r="G22" s="16" t="str">
        <f t="shared" si="0"/>
        <v>M</v>
      </c>
      <c r="H22" s="49"/>
      <c r="I22" s="46"/>
      <c r="J22" s="50"/>
      <c r="K22" s="40">
        <f>TIME(Tabulka48[[#This Row],[hod]],Tabulka48[[#This Row],[min]],Tabulka48[[#This Row],[sek]])</f>
        <v>0</v>
      </c>
      <c r="L22" s="52" t="str">
        <f>IF(AND(ISBLANK(H22),ISBLANK(I22),ISBLANK(J22)),"-",IF(K22&gt;=MAX(K$6:K22),"ok","chyba!!!"))</f>
        <v>-</v>
      </c>
      <c r="N22" s="1"/>
    </row>
    <row r="23" spans="2:14">
      <c r="B23" s="42">
        <v>18</v>
      </c>
      <c r="C23" s="43"/>
      <c r="D23" s="19" t="str">
        <f>IF(ISBLANK(Tabulka48[[#This Row],[start. č.]]),"-",VLOOKUP(CONCATENATE($F$2,"-",Tabulka48[[#This Row],[m/ž]],"-",Tabulka48[[#This Row],[start. č.]]),'3. REGISTRACE'!B:F,3,0))</f>
        <v>-</v>
      </c>
      <c r="E23" s="16" t="str">
        <f>IF(ISBLANK(Tabulka48[[#This Row],[start. č.]]),"-",VLOOKUP(CONCATENATE($F$2,"-",Tabulka48[[#This Row],[m/ž]],"-",Tabulka48[[#This Row],[start. č.]]),'3. REGISTRACE'!B:F,4,0))</f>
        <v>-</v>
      </c>
      <c r="F23" s="44" t="str">
        <f>IF(ISBLANK(Tabulka48[[#This Row],[start. č.]]),"-",VLOOKUP(CONCATENATE($F$2,"-",Tabulka48[[#This Row],[m/ž]],"-",Tabulka48[[#This Row],[start. č.]]),'3. REGISTRACE'!B:F,5,0))</f>
        <v>-</v>
      </c>
      <c r="G23" s="16" t="str">
        <f t="shared" si="0"/>
        <v>M</v>
      </c>
      <c r="H23" s="49"/>
      <c r="I23" s="46"/>
      <c r="J23" s="50"/>
      <c r="K23" s="40">
        <f>TIME(Tabulka48[[#This Row],[hod]],Tabulka48[[#This Row],[min]],Tabulka48[[#This Row],[sek]])</f>
        <v>0</v>
      </c>
      <c r="L23" s="52" t="str">
        <f>IF(AND(ISBLANK(H23),ISBLANK(I23),ISBLANK(J23)),"-",IF(K23&gt;=MAX(K$6:K23),"ok","chyba!!!"))</f>
        <v>-</v>
      </c>
      <c r="N23" s="1"/>
    </row>
    <row r="24" spans="2:14">
      <c r="B24" s="42">
        <v>19</v>
      </c>
      <c r="C24" s="43"/>
      <c r="D24" s="19" t="str">
        <f>IF(ISBLANK(Tabulka48[[#This Row],[start. č.]]),"-",VLOOKUP(CONCATENATE($F$2,"-",Tabulka48[[#This Row],[m/ž]],"-",Tabulka48[[#This Row],[start. č.]]),'3. REGISTRACE'!B:F,3,0))</f>
        <v>-</v>
      </c>
      <c r="E24" s="16" t="str">
        <f>IF(ISBLANK(Tabulka48[[#This Row],[start. č.]]),"-",VLOOKUP(CONCATENATE($F$2,"-",Tabulka48[[#This Row],[m/ž]],"-",Tabulka48[[#This Row],[start. č.]]),'3. REGISTRACE'!B:F,4,0))</f>
        <v>-</v>
      </c>
      <c r="F24" s="44" t="str">
        <f>IF(ISBLANK(Tabulka48[[#This Row],[start. č.]]),"-",VLOOKUP(CONCATENATE($F$2,"-",Tabulka48[[#This Row],[m/ž]],"-",Tabulka48[[#This Row],[start. č.]]),'3. REGISTRACE'!B:F,5,0))</f>
        <v>-</v>
      </c>
      <c r="G24" s="16" t="str">
        <f t="shared" si="0"/>
        <v>M</v>
      </c>
      <c r="H24" s="49"/>
      <c r="I24" s="46"/>
      <c r="J24" s="50"/>
      <c r="K24" s="40">
        <f>TIME(Tabulka48[[#This Row],[hod]],Tabulka48[[#This Row],[min]],Tabulka48[[#This Row],[sek]])</f>
        <v>0</v>
      </c>
      <c r="L24" s="52" t="str">
        <f>IF(AND(ISBLANK(H24),ISBLANK(I24),ISBLANK(J24)),"-",IF(K24&gt;=MAX(K$6:K24),"ok","chyba!!!"))</f>
        <v>-</v>
      </c>
      <c r="N24" s="1"/>
    </row>
    <row r="25" spans="2:14">
      <c r="B25" s="42">
        <v>20</v>
      </c>
      <c r="C25" s="43"/>
      <c r="D25" s="19" t="str">
        <f>IF(ISBLANK(Tabulka48[[#This Row],[start. č.]]),"-",VLOOKUP(CONCATENATE($F$2,"-",Tabulka48[[#This Row],[m/ž]],"-",Tabulka48[[#This Row],[start. č.]]),'3. REGISTRACE'!B:F,3,0))</f>
        <v>-</v>
      </c>
      <c r="E25" s="16" t="str">
        <f>IF(ISBLANK(Tabulka48[[#This Row],[start. č.]]),"-",VLOOKUP(CONCATENATE($F$2,"-",Tabulka48[[#This Row],[m/ž]],"-",Tabulka48[[#This Row],[start. č.]]),'3. REGISTRACE'!B:F,4,0))</f>
        <v>-</v>
      </c>
      <c r="F25" s="44" t="str">
        <f>IF(ISBLANK(Tabulka48[[#This Row],[start. č.]]),"-",VLOOKUP(CONCATENATE($F$2,"-",Tabulka48[[#This Row],[m/ž]],"-",Tabulka48[[#This Row],[start. č.]]),'3. REGISTRACE'!B:F,5,0))</f>
        <v>-</v>
      </c>
      <c r="G25" s="16" t="str">
        <f t="shared" si="0"/>
        <v>M</v>
      </c>
      <c r="H25" s="49"/>
      <c r="I25" s="46"/>
      <c r="J25" s="50"/>
      <c r="K25" s="40">
        <f>TIME(Tabulka48[[#This Row],[hod]],Tabulka48[[#This Row],[min]],Tabulka48[[#This Row],[sek]])</f>
        <v>0</v>
      </c>
      <c r="L25" s="52" t="str">
        <f>IF(AND(ISBLANK(H25),ISBLANK(I25),ISBLANK(J25)),"-",IF(K25&gt;=MAX(K$6:K25),"ok","chyba!!!"))</f>
        <v>-</v>
      </c>
      <c r="N25" s="1"/>
    </row>
    <row r="26" spans="2:14">
      <c r="B26" s="42">
        <v>21</v>
      </c>
      <c r="C26" s="43"/>
      <c r="D26" s="19" t="str">
        <f>IF(ISBLANK(Tabulka48[[#This Row],[start. č.]]),"-",VLOOKUP(CONCATENATE($F$2,"-",Tabulka48[[#This Row],[m/ž]],"-",Tabulka48[[#This Row],[start. č.]]),'3. REGISTRACE'!B:F,3,0))</f>
        <v>-</v>
      </c>
      <c r="E26" s="16" t="str">
        <f>IF(ISBLANK(Tabulka48[[#This Row],[start. č.]]),"-",VLOOKUP(CONCATENATE($F$2,"-",Tabulka48[[#This Row],[m/ž]],"-",Tabulka48[[#This Row],[start. č.]]),'3. REGISTRACE'!B:F,4,0))</f>
        <v>-</v>
      </c>
      <c r="F26" s="44" t="str">
        <f>IF(ISBLANK(Tabulka48[[#This Row],[start. č.]]),"-",VLOOKUP(CONCATENATE($F$2,"-",Tabulka48[[#This Row],[m/ž]],"-",Tabulka48[[#This Row],[start. č.]]),'3. REGISTRACE'!B:F,5,0))</f>
        <v>-</v>
      </c>
      <c r="G26" s="16" t="str">
        <f t="shared" si="0"/>
        <v>M</v>
      </c>
      <c r="H26" s="49"/>
      <c r="I26" s="46"/>
      <c r="J26" s="50"/>
      <c r="K26" s="40">
        <f>TIME(Tabulka48[[#This Row],[hod]],Tabulka48[[#This Row],[min]],Tabulka48[[#This Row],[sek]])</f>
        <v>0</v>
      </c>
      <c r="L26" s="52" t="str">
        <f>IF(AND(ISBLANK(H26),ISBLANK(I26),ISBLANK(J26)),"-",IF(K26&gt;=MAX(K$6:K26),"ok","chyba!!!"))</f>
        <v>-</v>
      </c>
      <c r="N26" s="1"/>
    </row>
    <row r="27" spans="2:14">
      <c r="B27" s="42">
        <v>22</v>
      </c>
      <c r="C27" s="43"/>
      <c r="D27" s="19" t="str">
        <f>IF(ISBLANK(Tabulka48[[#This Row],[start. č.]]),"-",VLOOKUP(CONCATENATE($F$2,"-",Tabulka48[[#This Row],[m/ž]],"-",Tabulka48[[#This Row],[start. č.]]),'3. REGISTRACE'!B:F,3,0))</f>
        <v>-</v>
      </c>
      <c r="E27" s="16" t="str">
        <f>IF(ISBLANK(Tabulka48[[#This Row],[start. č.]]),"-",VLOOKUP(CONCATENATE($F$2,"-",Tabulka48[[#This Row],[m/ž]],"-",Tabulka48[[#This Row],[start. č.]]),'3. REGISTRACE'!B:F,4,0))</f>
        <v>-</v>
      </c>
      <c r="F27" s="44" t="str">
        <f>IF(ISBLANK(Tabulka48[[#This Row],[start. č.]]),"-",VLOOKUP(CONCATENATE($F$2,"-",Tabulka48[[#This Row],[m/ž]],"-",Tabulka48[[#This Row],[start. č.]]),'3. REGISTRACE'!B:F,5,0))</f>
        <v>-</v>
      </c>
      <c r="G27" s="16" t="str">
        <f t="shared" si="0"/>
        <v>M</v>
      </c>
      <c r="H27" s="49"/>
      <c r="I27" s="46"/>
      <c r="J27" s="50"/>
      <c r="K27" s="40">
        <f>TIME(Tabulka48[[#This Row],[hod]],Tabulka48[[#This Row],[min]],Tabulka48[[#This Row],[sek]])</f>
        <v>0</v>
      </c>
      <c r="L27" s="52" t="str">
        <f>IF(AND(ISBLANK(H27),ISBLANK(I27),ISBLANK(J27)),"-",IF(K27&gt;=MAX(K$6:K27),"ok","chyba!!!"))</f>
        <v>-</v>
      </c>
      <c r="N27" s="1"/>
    </row>
    <row r="28" spans="2:14">
      <c r="B28" s="42">
        <v>23</v>
      </c>
      <c r="C28" s="43"/>
      <c r="D28" s="19" t="str">
        <f>IF(ISBLANK(Tabulka48[[#This Row],[start. č.]]),"-",VLOOKUP(CONCATENATE($F$2,"-",Tabulka48[[#This Row],[m/ž]],"-",Tabulka48[[#This Row],[start. č.]]),'3. REGISTRACE'!B:F,3,0))</f>
        <v>-</v>
      </c>
      <c r="E28" s="16" t="str">
        <f>IF(ISBLANK(Tabulka48[[#This Row],[start. č.]]),"-",VLOOKUP(CONCATENATE($F$2,"-",Tabulka48[[#This Row],[m/ž]],"-",Tabulka48[[#This Row],[start. č.]]),'3. REGISTRACE'!B:F,4,0))</f>
        <v>-</v>
      </c>
      <c r="F28" s="44" t="str">
        <f>IF(ISBLANK(Tabulka48[[#This Row],[start. č.]]),"-",VLOOKUP(CONCATENATE($F$2,"-",Tabulka48[[#This Row],[m/ž]],"-",Tabulka48[[#This Row],[start. č.]]),'3. REGISTRACE'!B:F,5,0))</f>
        <v>-</v>
      </c>
      <c r="G28" s="16" t="str">
        <f t="shared" si="0"/>
        <v>M</v>
      </c>
      <c r="H28" s="49"/>
      <c r="I28" s="46"/>
      <c r="J28" s="50"/>
      <c r="K28" s="40">
        <f>TIME(Tabulka48[[#This Row],[hod]],Tabulka48[[#This Row],[min]],Tabulka48[[#This Row],[sek]])</f>
        <v>0</v>
      </c>
      <c r="L28" s="52" t="str">
        <f>IF(AND(ISBLANK(H28),ISBLANK(I28),ISBLANK(J28)),"-",IF(K28&gt;=MAX(K$6:K28),"ok","chyba!!!"))</f>
        <v>-</v>
      </c>
      <c r="N28" s="1"/>
    </row>
    <row r="29" spans="2:14">
      <c r="B29" s="42">
        <v>24</v>
      </c>
      <c r="C29" s="43"/>
      <c r="D29" s="19" t="str">
        <f>IF(ISBLANK(Tabulka48[[#This Row],[start. č.]]),"-",VLOOKUP(CONCATENATE($F$2,"-",Tabulka48[[#This Row],[m/ž]],"-",Tabulka48[[#This Row],[start. č.]]),'3. REGISTRACE'!B:F,3,0))</f>
        <v>-</v>
      </c>
      <c r="E29" s="16" t="str">
        <f>IF(ISBLANK(Tabulka48[[#This Row],[start. č.]]),"-",VLOOKUP(CONCATENATE($F$2,"-",Tabulka48[[#This Row],[m/ž]],"-",Tabulka48[[#This Row],[start. č.]]),'3. REGISTRACE'!B:F,4,0))</f>
        <v>-</v>
      </c>
      <c r="F29" s="44" t="str">
        <f>IF(ISBLANK(Tabulka48[[#This Row],[start. č.]]),"-",VLOOKUP(CONCATENATE($F$2,"-",Tabulka48[[#This Row],[m/ž]],"-",Tabulka48[[#This Row],[start. č.]]),'3. REGISTRACE'!B:F,5,0))</f>
        <v>-</v>
      </c>
      <c r="G29" s="16" t="str">
        <f t="shared" si="0"/>
        <v>M</v>
      </c>
      <c r="H29" s="49"/>
      <c r="I29" s="46"/>
      <c r="J29" s="50"/>
      <c r="K29" s="40">
        <f>TIME(Tabulka48[[#This Row],[hod]],Tabulka48[[#This Row],[min]],Tabulka48[[#This Row],[sek]])</f>
        <v>0</v>
      </c>
      <c r="L29" s="52" t="str">
        <f>IF(AND(ISBLANK(H29),ISBLANK(I29),ISBLANK(J29)),"-",IF(K29&gt;=MAX(K$6:K29),"ok","chyba!!!"))</f>
        <v>-</v>
      </c>
      <c r="N29" s="1"/>
    </row>
    <row r="30" spans="2:14">
      <c r="B30" s="42">
        <v>25</v>
      </c>
      <c r="C30" s="43"/>
      <c r="D30" s="19" t="str">
        <f>IF(ISBLANK(Tabulka48[[#This Row],[start. č.]]),"-",VLOOKUP(CONCATENATE($F$2,"-",Tabulka48[[#This Row],[m/ž]],"-",Tabulka48[[#This Row],[start. č.]]),'3. REGISTRACE'!B:F,3,0))</f>
        <v>-</v>
      </c>
      <c r="E30" s="16" t="str">
        <f>IF(ISBLANK(Tabulka48[[#This Row],[start. č.]]),"-",VLOOKUP(CONCATENATE($F$2,"-",Tabulka48[[#This Row],[m/ž]],"-",Tabulka48[[#This Row],[start. č.]]),'3. REGISTRACE'!B:F,4,0))</f>
        <v>-</v>
      </c>
      <c r="F30" s="44" t="str">
        <f>IF(ISBLANK(Tabulka48[[#This Row],[start. č.]]),"-",VLOOKUP(CONCATENATE($F$2,"-",Tabulka48[[#This Row],[m/ž]],"-",Tabulka48[[#This Row],[start. č.]]),'3. REGISTRACE'!B:F,5,0))</f>
        <v>-</v>
      </c>
      <c r="G30" s="16" t="str">
        <f t="shared" si="0"/>
        <v>M</v>
      </c>
      <c r="H30" s="49"/>
      <c r="I30" s="46"/>
      <c r="J30" s="50"/>
      <c r="K30" s="40">
        <f>TIME(Tabulka48[[#This Row],[hod]],Tabulka48[[#This Row],[min]],Tabulka48[[#This Row],[sek]])</f>
        <v>0</v>
      </c>
      <c r="L30" s="52" t="str">
        <f>IF(AND(ISBLANK(H30),ISBLANK(I30),ISBLANK(J30)),"-",IF(K30&gt;=MAX(K$6:K30),"ok","chyba!!!"))</f>
        <v>-</v>
      </c>
      <c r="N30" s="1"/>
    </row>
    <row r="33" spans="2:14" ht="15.75">
      <c r="B33" s="65" t="s">
        <v>93</v>
      </c>
      <c r="D33" s="2"/>
      <c r="L33" s="71" t="str">
        <f>IF(ISBLANK('1. Index'!C44),"-",'1. Index'!C44)</f>
        <v>-</v>
      </c>
      <c r="M33" s="71"/>
    </row>
    <row r="35" spans="2:14">
      <c r="B35" s="1" t="s">
        <v>13</v>
      </c>
      <c r="C35" s="2" t="s">
        <v>0</v>
      </c>
      <c r="D35" s="1" t="s">
        <v>14</v>
      </c>
      <c r="E35" s="2" t="s">
        <v>3</v>
      </c>
      <c r="F35" s="1" t="s">
        <v>1</v>
      </c>
      <c r="G35" s="2" t="s">
        <v>2</v>
      </c>
      <c r="H35" s="2" t="s">
        <v>15</v>
      </c>
      <c r="I35" s="2" t="s">
        <v>16</v>
      </c>
      <c r="J35" s="2" t="s">
        <v>17</v>
      </c>
      <c r="K35" s="41" t="s">
        <v>18</v>
      </c>
      <c r="L35" s="51" t="s">
        <v>83</v>
      </c>
      <c r="N35" s="1"/>
    </row>
    <row r="36" spans="2:14">
      <c r="B36" s="42">
        <v>1</v>
      </c>
      <c r="C36" s="43">
        <v>181</v>
      </c>
      <c r="D36" s="19" t="str">
        <f>IF(ISBLANK(Tabulka449[[#This Row],[start. č.]]),"-",VLOOKUP(CONCATENATE($F$2,"-",Tabulka449[[#This Row],[m/ž]],"-",Tabulka449[[#This Row],[start. č.]]),'3. REGISTRACE'!B:F,3,0))</f>
        <v>Lomská Simona</v>
      </c>
      <c r="E36" s="16">
        <f>IF(ISBLANK(Tabulka449[[#This Row],[start. č.]]),"-",VLOOKUP(CONCATENATE($F$2,"-",Tabulka449[[#This Row],[m/ž]],"-",Tabulka449[[#This Row],[start. č.]]),'3. REGISTRACE'!B:F,4,0))</f>
        <v>2010</v>
      </c>
      <c r="F36" s="44" t="str">
        <f>IF(ISBLANK(Tabulka449[[#This Row],[start. č.]]),"-",VLOOKUP(CONCATENATE($F$2,"-",Tabulka449[[#This Row],[m/ž]],"-",Tabulka449[[#This Row],[start. č.]]),'3. REGISTRACE'!B:F,5,0))</f>
        <v>SK Čéčova</v>
      </c>
      <c r="G36" s="60" t="str">
        <f t="shared" ref="G36:G60" si="1">"Z"</f>
        <v>Z</v>
      </c>
      <c r="H36" s="47">
        <v>0</v>
      </c>
      <c r="I36" s="45">
        <v>0</v>
      </c>
      <c r="J36" s="48">
        <v>47</v>
      </c>
      <c r="K36" s="40">
        <f>TIME(Tabulka449[[#This Row],[hod]],Tabulka449[[#This Row],[min]],Tabulka449[[#This Row],[sek]])</f>
        <v>5.4398148148148144E-4</v>
      </c>
      <c r="L36" s="52" t="str">
        <f>IF(AND(ISBLANK(H36),ISBLANK(I36),ISBLANK(J36)),"-",IF(K36&gt;=MAX(K$36:K36),"ok","chyba!!!"))</f>
        <v>ok</v>
      </c>
      <c r="N36" s="1"/>
    </row>
    <row r="37" spans="2:14">
      <c r="B37" s="42">
        <v>2</v>
      </c>
      <c r="C37" s="43">
        <v>154</v>
      </c>
      <c r="D37" s="19" t="str">
        <f>IF(ISBLANK(Tabulka449[[#This Row],[start. č.]]),"-",VLOOKUP(CONCATENATE($F$2,"-",Tabulka449[[#This Row],[m/ž]],"-",Tabulka449[[#This Row],[start. č.]]),'3. REGISTRACE'!B:F,3,0))</f>
        <v>Samcová Ema</v>
      </c>
      <c r="E37" s="16">
        <f>IF(ISBLANK(Tabulka449[[#This Row],[start. č.]]),"-",VLOOKUP(CONCATENATE($F$2,"-",Tabulka449[[#This Row],[m/ž]],"-",Tabulka449[[#This Row],[start. č.]]),'3. REGISTRACE'!B:F,4,0))</f>
        <v>2010</v>
      </c>
      <c r="F37" s="44" t="str">
        <f>IF(ISBLANK(Tabulka449[[#This Row],[start. č.]]),"-",VLOOKUP(CONCATENATE($F$2,"-",Tabulka449[[#This Row],[m/ž]],"-",Tabulka449[[#This Row],[start. č.]]),'3. REGISTRACE'!B:F,5,0))</f>
        <v>JKM</v>
      </c>
      <c r="G37" s="16" t="str">
        <f t="shared" si="1"/>
        <v>Z</v>
      </c>
      <c r="H37" s="49">
        <v>0</v>
      </c>
      <c r="I37" s="46">
        <v>0</v>
      </c>
      <c r="J37" s="50">
        <v>49</v>
      </c>
      <c r="K37" s="40">
        <f>TIME(Tabulka449[[#This Row],[hod]],Tabulka449[[#This Row],[min]],Tabulka449[[#This Row],[sek]])</f>
        <v>5.6712962962962956E-4</v>
      </c>
      <c r="L37" s="52" t="str">
        <f>IF(AND(ISBLANK(H37),ISBLANK(I37),ISBLANK(J37)),"-",IF(K37&gt;=MAX(K$36:K37),"ok","chyba!!!"))</f>
        <v>ok</v>
      </c>
      <c r="N37" s="1"/>
    </row>
    <row r="38" spans="2:14">
      <c r="B38" s="42">
        <v>3</v>
      </c>
      <c r="C38" s="43">
        <v>183</v>
      </c>
      <c r="D38" s="19" t="str">
        <f>IF(ISBLANK(Tabulka449[[#This Row],[start. č.]]),"-",VLOOKUP(CONCATENATE($F$2,"-",Tabulka449[[#This Row],[m/ž]],"-",Tabulka449[[#This Row],[start. č.]]),'3. REGISTRACE'!B:F,3,0))</f>
        <v>Uhlířová Ema</v>
      </c>
      <c r="E38" s="16">
        <f>IF(ISBLANK(Tabulka449[[#This Row],[start. č.]]),"-",VLOOKUP(CONCATENATE($F$2,"-",Tabulka449[[#This Row],[m/ž]],"-",Tabulka449[[#This Row],[start. č.]]),'3. REGISTRACE'!B:F,4,0))</f>
        <v>2010</v>
      </c>
      <c r="F38" s="44" t="str">
        <f>IF(ISBLANK(Tabulka449[[#This Row],[start. č.]]),"-",VLOOKUP(CONCATENATE($F$2,"-",Tabulka449[[#This Row],[m/ž]],"-",Tabulka449[[#This Row],[start. č.]]),'3. REGISTRACE'!B:F,5,0))</f>
        <v>DDM Třeboň</v>
      </c>
      <c r="G38" s="16" t="str">
        <f t="shared" si="1"/>
        <v>Z</v>
      </c>
      <c r="H38" s="49">
        <v>0</v>
      </c>
      <c r="I38" s="46">
        <v>0</v>
      </c>
      <c r="J38" s="50">
        <v>51</v>
      </c>
      <c r="K38" s="40">
        <f>TIME(Tabulka449[[#This Row],[hod]],Tabulka449[[#This Row],[min]],Tabulka449[[#This Row],[sek]])</f>
        <v>5.9027777777777778E-4</v>
      </c>
      <c r="L38" s="52" t="str">
        <f>IF(AND(ISBLANK(H38),ISBLANK(I38),ISBLANK(J38)),"-",IF(K38&gt;=MAX(K$36:K38),"ok","chyba!!!"))</f>
        <v>ok</v>
      </c>
      <c r="N38" s="1"/>
    </row>
    <row r="39" spans="2:14">
      <c r="B39" s="42">
        <v>4</v>
      </c>
      <c r="C39" s="43">
        <v>162</v>
      </c>
      <c r="D39" s="19" t="str">
        <f>IF(ISBLANK(Tabulka449[[#This Row],[start. č.]]),"-",VLOOKUP(CONCATENATE($F$2,"-",Tabulka449[[#This Row],[m/ž]],"-",Tabulka449[[#This Row],[start. č.]]),'3. REGISTRACE'!B:F,3,0))</f>
        <v>Sázavská Klára</v>
      </c>
      <c r="E39" s="16">
        <f>IF(ISBLANK(Tabulka449[[#This Row],[start. č.]]),"-",VLOOKUP(CONCATENATE($F$2,"-",Tabulka449[[#This Row],[m/ž]],"-",Tabulka449[[#This Row],[start. č.]]),'3. REGISTRACE'!B:F,4,0))</f>
        <v>2010</v>
      </c>
      <c r="F39" s="44" t="str">
        <f>IF(ISBLANK(Tabulka449[[#This Row],[start. č.]]),"-",VLOOKUP(CONCATENATE($F$2,"-",Tabulka449[[#This Row],[m/ž]],"-",Tabulka449[[#This Row],[start. č.]]),'3. REGISTRACE'!B:F,5,0))</f>
        <v>Boršov</v>
      </c>
      <c r="G39" s="16" t="str">
        <f t="shared" si="1"/>
        <v>Z</v>
      </c>
      <c r="H39" s="49">
        <v>0</v>
      </c>
      <c r="I39" s="46">
        <v>0</v>
      </c>
      <c r="J39" s="50">
        <v>52</v>
      </c>
      <c r="K39" s="40">
        <f>TIME(Tabulka449[[#This Row],[hod]],Tabulka449[[#This Row],[min]],Tabulka449[[#This Row],[sek]])</f>
        <v>6.018518518518519E-4</v>
      </c>
      <c r="L39" s="52" t="str">
        <f>IF(AND(ISBLANK(H39),ISBLANK(I39),ISBLANK(J39)),"-",IF(K39&gt;=MAX(K$36:K39),"ok","chyba!!!"))</f>
        <v>ok</v>
      </c>
      <c r="N39" s="1"/>
    </row>
    <row r="40" spans="2:14">
      <c r="B40" s="42">
        <v>5</v>
      </c>
      <c r="C40" s="43">
        <v>170</v>
      </c>
      <c r="D40" s="19" t="str">
        <f>IF(ISBLANK(Tabulka449[[#This Row],[start. č.]]),"-",VLOOKUP(CONCATENATE($F$2,"-",Tabulka449[[#This Row],[m/ž]],"-",Tabulka449[[#This Row],[start. č.]]),'3. REGISTRACE'!B:F,3,0))</f>
        <v>Bláhová Stela</v>
      </c>
      <c r="E40" s="16">
        <f>IF(ISBLANK(Tabulka449[[#This Row],[start. č.]]),"-",VLOOKUP(CONCATENATE($F$2,"-",Tabulka449[[#This Row],[m/ž]],"-",Tabulka449[[#This Row],[start. č.]]),'3. REGISTRACE'!B:F,4,0))</f>
        <v>2011</v>
      </c>
      <c r="F40" s="44" t="str">
        <f>IF(ISBLANK(Tabulka449[[#This Row],[start. č.]]),"-",VLOOKUP(CONCATENATE($F$2,"-",Tabulka449[[#This Row],[m/ž]],"-",Tabulka449[[#This Row],[start. č.]]),'3. REGISTRACE'!B:F,5,0))</f>
        <v>Atletika Jistebnice</v>
      </c>
      <c r="G40" s="16" t="str">
        <f t="shared" si="1"/>
        <v>Z</v>
      </c>
      <c r="H40" s="49">
        <v>0</v>
      </c>
      <c r="I40" s="46">
        <v>0</v>
      </c>
      <c r="J40" s="50">
        <v>55</v>
      </c>
      <c r="K40" s="40">
        <f>TIME(Tabulka449[[#This Row],[hod]],Tabulka449[[#This Row],[min]],Tabulka449[[#This Row],[sek]])</f>
        <v>6.3657407407407402E-4</v>
      </c>
      <c r="L40" s="52" t="str">
        <f>IF(AND(ISBLANK(H40),ISBLANK(I40),ISBLANK(J40)),"-",IF(K40&gt;=MAX(K$36:K40),"ok","chyba!!!"))</f>
        <v>ok</v>
      </c>
      <c r="N40" s="1"/>
    </row>
    <row r="41" spans="2:14">
      <c r="B41" s="42">
        <v>6</v>
      </c>
      <c r="C41" s="43">
        <v>184</v>
      </c>
      <c r="D41" s="19" t="str">
        <f>IF(ISBLANK(Tabulka449[[#This Row],[start. č.]]),"-",VLOOKUP(CONCATENATE($F$2,"-",Tabulka449[[#This Row],[m/ž]],"-",Tabulka449[[#This Row],[start. č.]]),'3. REGISTRACE'!B:F,3,0))</f>
        <v>Vondrášková Veronika</v>
      </c>
      <c r="E41" s="16">
        <f>IF(ISBLANK(Tabulka449[[#This Row],[start. č.]]),"-",VLOOKUP(CONCATENATE($F$2,"-",Tabulka449[[#This Row],[m/ž]],"-",Tabulka449[[#This Row],[start. č.]]),'3. REGISTRACE'!B:F,4,0))</f>
        <v>2011</v>
      </c>
      <c r="F41" s="44" t="str">
        <f>IF(ISBLANK(Tabulka449[[#This Row],[start. č.]]),"-",VLOOKUP(CONCATENATE($F$2,"-",Tabulka449[[#This Row],[m/ž]],"-",Tabulka449[[#This Row],[start. č.]]),'3. REGISTRACE'!B:F,5,0))</f>
        <v>ČB</v>
      </c>
      <c r="G41" s="16" t="str">
        <f t="shared" si="1"/>
        <v>Z</v>
      </c>
      <c r="H41" s="49">
        <v>0</v>
      </c>
      <c r="I41" s="46">
        <v>0</v>
      </c>
      <c r="J41" s="50">
        <v>58</v>
      </c>
      <c r="K41" s="40">
        <f>TIME(Tabulka449[[#This Row],[hod]],Tabulka449[[#This Row],[min]],Tabulka449[[#This Row],[sek]])</f>
        <v>6.7129629629629625E-4</v>
      </c>
      <c r="L41" s="52" t="str">
        <f>IF(AND(ISBLANK(H41),ISBLANK(I41),ISBLANK(J41)),"-",IF(K41&gt;=MAX(K$36:K41),"ok","chyba!!!"))</f>
        <v>ok</v>
      </c>
      <c r="N41" s="1"/>
    </row>
    <row r="42" spans="2:14">
      <c r="B42" s="42">
        <v>7</v>
      </c>
      <c r="C42" s="43">
        <v>152</v>
      </c>
      <c r="D42" s="19" t="str">
        <f>IF(ISBLANK(Tabulka449[[#This Row],[start. č.]]),"-",VLOOKUP(CONCATENATE($F$2,"-",Tabulka449[[#This Row],[m/ž]],"-",Tabulka449[[#This Row],[start. č.]]),'3. REGISTRACE'!B:F,3,0))</f>
        <v>Pojslová Michaela</v>
      </c>
      <c r="E42" s="16">
        <f>IF(ISBLANK(Tabulka449[[#This Row],[start. č.]]),"-",VLOOKUP(CONCATENATE($F$2,"-",Tabulka449[[#This Row],[m/ž]],"-",Tabulka449[[#This Row],[start. č.]]),'3. REGISTRACE'!B:F,4,0))</f>
        <v>2011</v>
      </c>
      <c r="F42" s="44" t="str">
        <f>IF(ISBLANK(Tabulka449[[#This Row],[start. č.]]),"-",VLOOKUP(CONCATENATE($F$2,"-",Tabulka449[[#This Row],[m/ž]],"-",Tabulka449[[#This Row],[start. č.]]),'3. REGISTRACE'!B:F,5,0))</f>
        <v>Dobev</v>
      </c>
      <c r="G42" s="16" t="str">
        <f t="shared" si="1"/>
        <v>Z</v>
      </c>
      <c r="H42" s="49">
        <v>0</v>
      </c>
      <c r="I42" s="46">
        <v>1</v>
      </c>
      <c r="J42" s="50">
        <v>8</v>
      </c>
      <c r="K42" s="40">
        <f>TIME(Tabulka449[[#This Row],[hod]],Tabulka449[[#This Row],[min]],Tabulka449[[#This Row],[sek]])</f>
        <v>7.8703703703703705E-4</v>
      </c>
      <c r="L42" s="52" t="str">
        <f>IF(AND(ISBLANK(H42),ISBLANK(I42),ISBLANK(J42)),"-",IF(K42&gt;=MAX(K$36:K42),"ok","chyba!!!"))</f>
        <v>ok</v>
      </c>
      <c r="N42" s="1"/>
    </row>
    <row r="43" spans="2:14">
      <c r="B43" s="42">
        <v>8</v>
      </c>
      <c r="C43" s="43">
        <v>171</v>
      </c>
      <c r="D43" s="19" t="str">
        <f>IF(ISBLANK(Tabulka449[[#This Row],[start. č.]]),"-",VLOOKUP(CONCATENATE($F$2,"-",Tabulka449[[#This Row],[m/ž]],"-",Tabulka449[[#This Row],[start. č.]]),'3. REGISTRACE'!B:F,3,0))</f>
        <v>Haňurová Natálie</v>
      </c>
      <c r="E43" s="16">
        <f>IF(ISBLANK(Tabulka449[[#This Row],[start. č.]]),"-",VLOOKUP(CONCATENATE($F$2,"-",Tabulka449[[#This Row],[m/ž]],"-",Tabulka449[[#This Row],[start. č.]]),'3. REGISTRACE'!B:F,4,0))</f>
        <v>2011</v>
      </c>
      <c r="F43" s="44" t="str">
        <f>IF(ISBLANK(Tabulka449[[#This Row],[start. č.]]),"-",VLOOKUP(CONCATENATE($F$2,"-",Tabulka449[[#This Row],[m/ž]],"-",Tabulka449[[#This Row],[start. č.]]),'3. REGISTRACE'!B:F,5,0))</f>
        <v>BBK</v>
      </c>
      <c r="G43" s="16" t="str">
        <f t="shared" si="1"/>
        <v>Z</v>
      </c>
      <c r="H43" s="49">
        <v>0</v>
      </c>
      <c r="I43" s="46">
        <v>1</v>
      </c>
      <c r="J43" s="50">
        <v>17</v>
      </c>
      <c r="K43" s="40">
        <f>TIME(Tabulka449[[#This Row],[hod]],Tabulka449[[#This Row],[min]],Tabulka449[[#This Row],[sek]])</f>
        <v>8.9120370370370362E-4</v>
      </c>
      <c r="L43" s="52" t="str">
        <f>IF(AND(ISBLANK(H43),ISBLANK(I43),ISBLANK(J43)),"-",IF(K43&gt;=MAX(K$36:K43),"ok","chyba!!!"))</f>
        <v>ok</v>
      </c>
      <c r="N43" s="1"/>
    </row>
    <row r="44" spans="2:14">
      <c r="B44" s="42">
        <v>9</v>
      </c>
      <c r="C44" s="43"/>
      <c r="D44" s="19" t="str">
        <f>IF(ISBLANK(Tabulka449[[#This Row],[start. č.]]),"-",VLOOKUP(CONCATENATE($F$2,"-",Tabulka449[[#This Row],[m/ž]],"-",Tabulka449[[#This Row],[start. č.]]),'3. REGISTRACE'!B:F,3,0))</f>
        <v>-</v>
      </c>
      <c r="E44" s="16" t="str">
        <f>IF(ISBLANK(Tabulka449[[#This Row],[start. č.]]),"-",VLOOKUP(CONCATENATE($F$2,"-",Tabulka449[[#This Row],[m/ž]],"-",Tabulka449[[#This Row],[start. č.]]),'3. REGISTRACE'!B:F,4,0))</f>
        <v>-</v>
      </c>
      <c r="F44" s="44" t="str">
        <f>IF(ISBLANK(Tabulka449[[#This Row],[start. č.]]),"-",VLOOKUP(CONCATENATE($F$2,"-",Tabulka449[[#This Row],[m/ž]],"-",Tabulka449[[#This Row],[start. č.]]),'3. REGISTRACE'!B:F,5,0))</f>
        <v>-</v>
      </c>
      <c r="G44" s="16" t="str">
        <f t="shared" si="1"/>
        <v>Z</v>
      </c>
      <c r="H44" s="49"/>
      <c r="I44" s="46"/>
      <c r="J44" s="50"/>
      <c r="K44" s="40">
        <f>TIME(Tabulka449[[#This Row],[hod]],Tabulka449[[#This Row],[min]],Tabulka449[[#This Row],[sek]])</f>
        <v>0</v>
      </c>
      <c r="L44" s="52" t="str">
        <f>IF(AND(ISBLANK(H44),ISBLANK(I44),ISBLANK(J44)),"-",IF(K44&gt;=MAX(K$36:K44),"ok","chyba!!!"))</f>
        <v>-</v>
      </c>
      <c r="N44" s="1"/>
    </row>
    <row r="45" spans="2:14">
      <c r="B45" s="42">
        <v>10</v>
      </c>
      <c r="C45" s="43"/>
      <c r="D45" s="19" t="str">
        <f>IF(ISBLANK(Tabulka449[[#This Row],[start. č.]]),"-",VLOOKUP(CONCATENATE($F$2,"-",Tabulka449[[#This Row],[m/ž]],"-",Tabulka449[[#This Row],[start. č.]]),'3. REGISTRACE'!B:F,3,0))</f>
        <v>-</v>
      </c>
      <c r="E45" s="16" t="str">
        <f>IF(ISBLANK(Tabulka449[[#This Row],[start. č.]]),"-",VLOOKUP(CONCATENATE($F$2,"-",Tabulka449[[#This Row],[m/ž]],"-",Tabulka449[[#This Row],[start. č.]]),'3. REGISTRACE'!B:F,4,0))</f>
        <v>-</v>
      </c>
      <c r="F45" s="44" t="str">
        <f>IF(ISBLANK(Tabulka449[[#This Row],[start. č.]]),"-",VLOOKUP(CONCATENATE($F$2,"-",Tabulka449[[#This Row],[m/ž]],"-",Tabulka449[[#This Row],[start. č.]]),'3. REGISTRACE'!B:F,5,0))</f>
        <v>-</v>
      </c>
      <c r="G45" s="16" t="str">
        <f t="shared" si="1"/>
        <v>Z</v>
      </c>
      <c r="H45" s="49"/>
      <c r="I45" s="46"/>
      <c r="J45" s="50"/>
      <c r="K45" s="40">
        <f>TIME(Tabulka449[[#This Row],[hod]],Tabulka449[[#This Row],[min]],Tabulka449[[#This Row],[sek]])</f>
        <v>0</v>
      </c>
      <c r="L45" s="52" t="str">
        <f>IF(AND(ISBLANK(H45),ISBLANK(I45),ISBLANK(J45)),"-",IF(K45&gt;=MAX(K$36:K45),"ok","chyba!!!"))</f>
        <v>-</v>
      </c>
      <c r="N45" s="1"/>
    </row>
    <row r="46" spans="2:14">
      <c r="B46" s="42">
        <v>11</v>
      </c>
      <c r="C46" s="43"/>
      <c r="D46" s="19" t="str">
        <f>IF(ISBLANK(Tabulka449[[#This Row],[start. č.]]),"-",VLOOKUP(CONCATENATE($F$2,"-",Tabulka449[[#This Row],[m/ž]],"-",Tabulka449[[#This Row],[start. č.]]),'3. REGISTRACE'!B:F,3,0))</f>
        <v>-</v>
      </c>
      <c r="E46" s="16" t="str">
        <f>IF(ISBLANK(Tabulka449[[#This Row],[start. č.]]),"-",VLOOKUP(CONCATENATE($F$2,"-",Tabulka449[[#This Row],[m/ž]],"-",Tabulka449[[#This Row],[start. č.]]),'3. REGISTRACE'!B:F,4,0))</f>
        <v>-</v>
      </c>
      <c r="F46" s="44" t="str">
        <f>IF(ISBLANK(Tabulka449[[#This Row],[start. č.]]),"-",VLOOKUP(CONCATENATE($F$2,"-",Tabulka449[[#This Row],[m/ž]],"-",Tabulka449[[#This Row],[start. č.]]),'3. REGISTRACE'!B:F,5,0))</f>
        <v>-</v>
      </c>
      <c r="G46" s="16" t="str">
        <f t="shared" si="1"/>
        <v>Z</v>
      </c>
      <c r="H46" s="49"/>
      <c r="I46" s="46"/>
      <c r="J46" s="50"/>
      <c r="K46" s="40">
        <f>TIME(Tabulka449[[#This Row],[hod]],Tabulka449[[#This Row],[min]],Tabulka449[[#This Row],[sek]])</f>
        <v>0</v>
      </c>
      <c r="L46" s="52" t="str">
        <f>IF(AND(ISBLANK(H46),ISBLANK(I46),ISBLANK(J46)),"-",IF(K46&gt;=MAX(K$36:K46),"ok","chyba!!!"))</f>
        <v>-</v>
      </c>
      <c r="N46" s="1"/>
    </row>
    <row r="47" spans="2:14">
      <c r="B47" s="42">
        <v>12</v>
      </c>
      <c r="C47" s="43"/>
      <c r="D47" s="19" t="str">
        <f>IF(ISBLANK(Tabulka449[[#This Row],[start. č.]]),"-",VLOOKUP(CONCATENATE($F$2,"-",Tabulka449[[#This Row],[m/ž]],"-",Tabulka449[[#This Row],[start. č.]]),'3. REGISTRACE'!B:F,3,0))</f>
        <v>-</v>
      </c>
      <c r="E47" s="16" t="str">
        <f>IF(ISBLANK(Tabulka449[[#This Row],[start. č.]]),"-",VLOOKUP(CONCATENATE($F$2,"-",Tabulka449[[#This Row],[m/ž]],"-",Tabulka449[[#This Row],[start. č.]]),'3. REGISTRACE'!B:F,4,0))</f>
        <v>-</v>
      </c>
      <c r="F47" s="44" t="str">
        <f>IF(ISBLANK(Tabulka449[[#This Row],[start. č.]]),"-",VLOOKUP(CONCATENATE($F$2,"-",Tabulka449[[#This Row],[m/ž]],"-",Tabulka449[[#This Row],[start. č.]]),'3. REGISTRACE'!B:F,5,0))</f>
        <v>-</v>
      </c>
      <c r="G47" s="16" t="str">
        <f t="shared" si="1"/>
        <v>Z</v>
      </c>
      <c r="H47" s="49"/>
      <c r="I47" s="46"/>
      <c r="J47" s="50"/>
      <c r="K47" s="40">
        <f>TIME(Tabulka449[[#This Row],[hod]],Tabulka449[[#This Row],[min]],Tabulka449[[#This Row],[sek]])</f>
        <v>0</v>
      </c>
      <c r="L47" s="52" t="str">
        <f>IF(AND(ISBLANK(H47),ISBLANK(I47),ISBLANK(J47)),"-",IF(K47&gt;=MAX(K$36:K47),"ok","chyba!!!"))</f>
        <v>-</v>
      </c>
      <c r="N47" s="1"/>
    </row>
    <row r="48" spans="2:14">
      <c r="B48" s="42">
        <v>13</v>
      </c>
      <c r="C48" s="43"/>
      <c r="D48" s="19" t="str">
        <f>IF(ISBLANK(Tabulka449[[#This Row],[start. č.]]),"-",VLOOKUP(CONCATENATE($F$2,"-",Tabulka449[[#This Row],[m/ž]],"-",Tabulka449[[#This Row],[start. č.]]),'3. REGISTRACE'!B:F,3,0))</f>
        <v>-</v>
      </c>
      <c r="E48" s="16" t="str">
        <f>IF(ISBLANK(Tabulka449[[#This Row],[start. č.]]),"-",VLOOKUP(CONCATENATE($F$2,"-",Tabulka449[[#This Row],[m/ž]],"-",Tabulka449[[#This Row],[start. č.]]),'3. REGISTRACE'!B:F,4,0))</f>
        <v>-</v>
      </c>
      <c r="F48" s="44" t="str">
        <f>IF(ISBLANK(Tabulka449[[#This Row],[start. č.]]),"-",VLOOKUP(CONCATENATE($F$2,"-",Tabulka449[[#This Row],[m/ž]],"-",Tabulka449[[#This Row],[start. č.]]),'3. REGISTRACE'!B:F,5,0))</f>
        <v>-</v>
      </c>
      <c r="G48" s="16" t="str">
        <f t="shared" si="1"/>
        <v>Z</v>
      </c>
      <c r="H48" s="49"/>
      <c r="I48" s="46"/>
      <c r="J48" s="50"/>
      <c r="K48" s="40">
        <f>TIME(Tabulka449[[#This Row],[hod]],Tabulka449[[#This Row],[min]],Tabulka449[[#This Row],[sek]])</f>
        <v>0</v>
      </c>
      <c r="L48" s="52" t="str">
        <f>IF(AND(ISBLANK(H48),ISBLANK(I48),ISBLANK(J48)),"-",IF(K48&gt;=MAX(K$36:K48),"ok","chyba!!!"))</f>
        <v>-</v>
      </c>
      <c r="N48" s="1"/>
    </row>
    <row r="49" spans="2:14">
      <c r="B49" s="42">
        <v>14</v>
      </c>
      <c r="C49" s="43"/>
      <c r="D49" s="19" t="str">
        <f>IF(ISBLANK(Tabulka449[[#This Row],[start. č.]]),"-",VLOOKUP(CONCATENATE($F$2,"-",Tabulka449[[#This Row],[m/ž]],"-",Tabulka449[[#This Row],[start. č.]]),'3. REGISTRACE'!B:F,3,0))</f>
        <v>-</v>
      </c>
      <c r="E49" s="16" t="str">
        <f>IF(ISBLANK(Tabulka449[[#This Row],[start. č.]]),"-",VLOOKUP(CONCATENATE($F$2,"-",Tabulka449[[#This Row],[m/ž]],"-",Tabulka449[[#This Row],[start. č.]]),'3. REGISTRACE'!B:F,4,0))</f>
        <v>-</v>
      </c>
      <c r="F49" s="44" t="str">
        <f>IF(ISBLANK(Tabulka449[[#This Row],[start. č.]]),"-",VLOOKUP(CONCATENATE($F$2,"-",Tabulka449[[#This Row],[m/ž]],"-",Tabulka449[[#This Row],[start. č.]]),'3. REGISTRACE'!B:F,5,0))</f>
        <v>-</v>
      </c>
      <c r="G49" s="16" t="str">
        <f t="shared" si="1"/>
        <v>Z</v>
      </c>
      <c r="H49" s="49"/>
      <c r="I49" s="46"/>
      <c r="J49" s="50"/>
      <c r="K49" s="40">
        <f>TIME(Tabulka449[[#This Row],[hod]],Tabulka449[[#This Row],[min]],Tabulka449[[#This Row],[sek]])</f>
        <v>0</v>
      </c>
      <c r="L49" s="52" t="str">
        <f>IF(AND(ISBLANK(H49),ISBLANK(I49),ISBLANK(J49)),"-",IF(K49&gt;=MAX(K$36:K49),"ok","chyba!!!"))</f>
        <v>-</v>
      </c>
      <c r="N49" s="1"/>
    </row>
    <row r="50" spans="2:14">
      <c r="B50" s="42">
        <v>15</v>
      </c>
      <c r="C50" s="43"/>
      <c r="D50" s="19" t="str">
        <f>IF(ISBLANK(Tabulka449[[#This Row],[start. č.]]),"-",VLOOKUP(CONCATENATE($F$2,"-",Tabulka449[[#This Row],[m/ž]],"-",Tabulka449[[#This Row],[start. č.]]),'3. REGISTRACE'!B:F,3,0))</f>
        <v>-</v>
      </c>
      <c r="E50" s="16" t="str">
        <f>IF(ISBLANK(Tabulka449[[#This Row],[start. č.]]),"-",VLOOKUP(CONCATENATE($F$2,"-",Tabulka449[[#This Row],[m/ž]],"-",Tabulka449[[#This Row],[start. č.]]),'3. REGISTRACE'!B:F,4,0))</f>
        <v>-</v>
      </c>
      <c r="F50" s="44" t="str">
        <f>IF(ISBLANK(Tabulka449[[#This Row],[start. č.]]),"-",VLOOKUP(CONCATENATE($F$2,"-",Tabulka449[[#This Row],[m/ž]],"-",Tabulka449[[#This Row],[start. č.]]),'3. REGISTRACE'!B:F,5,0))</f>
        <v>-</v>
      </c>
      <c r="G50" s="16" t="str">
        <f t="shared" si="1"/>
        <v>Z</v>
      </c>
      <c r="H50" s="49"/>
      <c r="I50" s="46"/>
      <c r="J50" s="50"/>
      <c r="K50" s="40">
        <f>TIME(Tabulka449[[#This Row],[hod]],Tabulka449[[#This Row],[min]],Tabulka449[[#This Row],[sek]])</f>
        <v>0</v>
      </c>
      <c r="L50" s="52" t="str">
        <f>IF(AND(ISBLANK(H50),ISBLANK(I50),ISBLANK(J50)),"-",IF(K50&gt;=MAX(K$36:K50),"ok","chyba!!!"))</f>
        <v>-</v>
      </c>
      <c r="N50" s="1"/>
    </row>
    <row r="51" spans="2:14">
      <c r="B51" s="42">
        <v>16</v>
      </c>
      <c r="C51" s="43"/>
      <c r="D51" s="19" t="str">
        <f>IF(ISBLANK(Tabulka449[[#This Row],[start. č.]]),"-",VLOOKUP(CONCATENATE($F$2,"-",Tabulka449[[#This Row],[m/ž]],"-",Tabulka449[[#This Row],[start. č.]]),'3. REGISTRACE'!B:F,3,0))</f>
        <v>-</v>
      </c>
      <c r="E51" s="16" t="str">
        <f>IF(ISBLANK(Tabulka449[[#This Row],[start. č.]]),"-",VLOOKUP(CONCATENATE($F$2,"-",Tabulka449[[#This Row],[m/ž]],"-",Tabulka449[[#This Row],[start. č.]]),'3. REGISTRACE'!B:F,4,0))</f>
        <v>-</v>
      </c>
      <c r="F51" s="44" t="str">
        <f>IF(ISBLANK(Tabulka449[[#This Row],[start. č.]]),"-",VLOOKUP(CONCATENATE($F$2,"-",Tabulka449[[#This Row],[m/ž]],"-",Tabulka449[[#This Row],[start. č.]]),'3. REGISTRACE'!B:F,5,0))</f>
        <v>-</v>
      </c>
      <c r="G51" s="16" t="str">
        <f t="shared" si="1"/>
        <v>Z</v>
      </c>
      <c r="H51" s="49"/>
      <c r="I51" s="46"/>
      <c r="J51" s="50"/>
      <c r="K51" s="40">
        <f>TIME(Tabulka449[[#This Row],[hod]],Tabulka449[[#This Row],[min]],Tabulka449[[#This Row],[sek]])</f>
        <v>0</v>
      </c>
      <c r="L51" s="52" t="str">
        <f>IF(AND(ISBLANK(H51),ISBLANK(I51),ISBLANK(J51)),"-",IF(K51&gt;=MAX(K$36:K51),"ok","chyba!!!"))</f>
        <v>-</v>
      </c>
      <c r="N51" s="1"/>
    </row>
    <row r="52" spans="2:14">
      <c r="B52" s="42">
        <v>17</v>
      </c>
      <c r="C52" s="43"/>
      <c r="D52" s="19" t="str">
        <f>IF(ISBLANK(Tabulka449[[#This Row],[start. č.]]),"-",VLOOKUP(CONCATENATE($F$2,"-",Tabulka449[[#This Row],[m/ž]],"-",Tabulka449[[#This Row],[start. č.]]),'3. REGISTRACE'!B:F,3,0))</f>
        <v>-</v>
      </c>
      <c r="E52" s="16" t="str">
        <f>IF(ISBLANK(Tabulka449[[#This Row],[start. č.]]),"-",VLOOKUP(CONCATENATE($F$2,"-",Tabulka449[[#This Row],[m/ž]],"-",Tabulka449[[#This Row],[start. č.]]),'3. REGISTRACE'!B:F,4,0))</f>
        <v>-</v>
      </c>
      <c r="F52" s="44" t="str">
        <f>IF(ISBLANK(Tabulka449[[#This Row],[start. č.]]),"-",VLOOKUP(CONCATENATE($F$2,"-",Tabulka449[[#This Row],[m/ž]],"-",Tabulka449[[#This Row],[start. č.]]),'3. REGISTRACE'!B:F,5,0))</f>
        <v>-</v>
      </c>
      <c r="G52" s="16" t="str">
        <f t="shared" si="1"/>
        <v>Z</v>
      </c>
      <c r="H52" s="49"/>
      <c r="I52" s="46"/>
      <c r="J52" s="50"/>
      <c r="K52" s="40">
        <f>TIME(Tabulka449[[#This Row],[hod]],Tabulka449[[#This Row],[min]],Tabulka449[[#This Row],[sek]])</f>
        <v>0</v>
      </c>
      <c r="L52" s="52" t="str">
        <f>IF(AND(ISBLANK(H52),ISBLANK(I52),ISBLANK(J52)),"-",IF(K52&gt;=MAX(K$36:K52),"ok","chyba!!!"))</f>
        <v>-</v>
      </c>
      <c r="N52" s="1"/>
    </row>
    <row r="53" spans="2:14">
      <c r="B53" s="42">
        <v>18</v>
      </c>
      <c r="C53" s="43"/>
      <c r="D53" s="19" t="str">
        <f>IF(ISBLANK(Tabulka449[[#This Row],[start. č.]]),"-",VLOOKUP(CONCATENATE($F$2,"-",Tabulka449[[#This Row],[m/ž]],"-",Tabulka449[[#This Row],[start. č.]]),'3. REGISTRACE'!B:F,3,0))</f>
        <v>-</v>
      </c>
      <c r="E53" s="16" t="str">
        <f>IF(ISBLANK(Tabulka449[[#This Row],[start. č.]]),"-",VLOOKUP(CONCATENATE($F$2,"-",Tabulka449[[#This Row],[m/ž]],"-",Tabulka449[[#This Row],[start. č.]]),'3. REGISTRACE'!B:F,4,0))</f>
        <v>-</v>
      </c>
      <c r="F53" s="44" t="str">
        <f>IF(ISBLANK(Tabulka449[[#This Row],[start. č.]]),"-",VLOOKUP(CONCATENATE($F$2,"-",Tabulka449[[#This Row],[m/ž]],"-",Tabulka449[[#This Row],[start. č.]]),'3. REGISTRACE'!B:F,5,0))</f>
        <v>-</v>
      </c>
      <c r="G53" s="16" t="str">
        <f t="shared" si="1"/>
        <v>Z</v>
      </c>
      <c r="H53" s="49"/>
      <c r="I53" s="46"/>
      <c r="J53" s="50"/>
      <c r="K53" s="40">
        <f>TIME(Tabulka449[[#This Row],[hod]],Tabulka449[[#This Row],[min]],Tabulka449[[#This Row],[sek]])</f>
        <v>0</v>
      </c>
      <c r="L53" s="52" t="str">
        <f>IF(AND(ISBLANK(H53),ISBLANK(I53),ISBLANK(J53)),"-",IF(K53&gt;=MAX(K$36:K53),"ok","chyba!!!"))</f>
        <v>-</v>
      </c>
      <c r="N53" s="1"/>
    </row>
    <row r="54" spans="2:14">
      <c r="B54" s="42">
        <v>19</v>
      </c>
      <c r="C54" s="43"/>
      <c r="D54" s="19" t="str">
        <f>IF(ISBLANK(Tabulka449[[#This Row],[start. č.]]),"-",VLOOKUP(CONCATENATE($F$2,"-",Tabulka449[[#This Row],[m/ž]],"-",Tabulka449[[#This Row],[start. č.]]),'3. REGISTRACE'!B:F,3,0))</f>
        <v>-</v>
      </c>
      <c r="E54" s="16" t="str">
        <f>IF(ISBLANK(Tabulka449[[#This Row],[start. č.]]),"-",VLOOKUP(CONCATENATE($F$2,"-",Tabulka449[[#This Row],[m/ž]],"-",Tabulka449[[#This Row],[start. č.]]),'3. REGISTRACE'!B:F,4,0))</f>
        <v>-</v>
      </c>
      <c r="F54" s="44" t="str">
        <f>IF(ISBLANK(Tabulka449[[#This Row],[start. č.]]),"-",VLOOKUP(CONCATENATE($F$2,"-",Tabulka449[[#This Row],[m/ž]],"-",Tabulka449[[#This Row],[start. č.]]),'3. REGISTRACE'!B:F,5,0))</f>
        <v>-</v>
      </c>
      <c r="G54" s="16" t="str">
        <f t="shared" si="1"/>
        <v>Z</v>
      </c>
      <c r="H54" s="49"/>
      <c r="I54" s="46"/>
      <c r="J54" s="50"/>
      <c r="K54" s="40">
        <f>TIME(Tabulka449[[#This Row],[hod]],Tabulka449[[#This Row],[min]],Tabulka449[[#This Row],[sek]])</f>
        <v>0</v>
      </c>
      <c r="L54" s="52" t="str">
        <f>IF(AND(ISBLANK(H54),ISBLANK(I54),ISBLANK(J54)),"-",IF(K54&gt;=MAX(K$36:K54),"ok","chyba!!!"))</f>
        <v>-</v>
      </c>
      <c r="N54" s="1"/>
    </row>
    <row r="55" spans="2:14">
      <c r="B55" s="42">
        <v>20</v>
      </c>
      <c r="C55" s="43"/>
      <c r="D55" s="19" t="str">
        <f>IF(ISBLANK(Tabulka449[[#This Row],[start. č.]]),"-",VLOOKUP(CONCATENATE($F$2,"-",Tabulka449[[#This Row],[m/ž]],"-",Tabulka449[[#This Row],[start. č.]]),'3. REGISTRACE'!B:F,3,0))</f>
        <v>-</v>
      </c>
      <c r="E55" s="16" t="str">
        <f>IF(ISBLANK(Tabulka449[[#This Row],[start. č.]]),"-",VLOOKUP(CONCATENATE($F$2,"-",Tabulka449[[#This Row],[m/ž]],"-",Tabulka449[[#This Row],[start. č.]]),'3. REGISTRACE'!B:F,4,0))</f>
        <v>-</v>
      </c>
      <c r="F55" s="44" t="str">
        <f>IF(ISBLANK(Tabulka449[[#This Row],[start. č.]]),"-",VLOOKUP(CONCATENATE($F$2,"-",Tabulka449[[#This Row],[m/ž]],"-",Tabulka449[[#This Row],[start. č.]]),'3. REGISTRACE'!B:F,5,0))</f>
        <v>-</v>
      </c>
      <c r="G55" s="16" t="str">
        <f t="shared" si="1"/>
        <v>Z</v>
      </c>
      <c r="H55" s="49"/>
      <c r="I55" s="46"/>
      <c r="J55" s="50"/>
      <c r="K55" s="40">
        <f>TIME(Tabulka449[[#This Row],[hod]],Tabulka449[[#This Row],[min]],Tabulka449[[#This Row],[sek]])</f>
        <v>0</v>
      </c>
      <c r="L55" s="52" t="str">
        <f>IF(AND(ISBLANK(H55),ISBLANK(I55),ISBLANK(J55)),"-",IF(K55&gt;=MAX(K$36:K55),"ok","chyba!!!"))</f>
        <v>-</v>
      </c>
      <c r="N55" s="1"/>
    </row>
    <row r="56" spans="2:14">
      <c r="B56" s="42">
        <v>21</v>
      </c>
      <c r="C56" s="43"/>
      <c r="D56" s="19" t="str">
        <f>IF(ISBLANK(Tabulka449[[#This Row],[start. č.]]),"-",VLOOKUP(CONCATENATE($F$2,"-",Tabulka449[[#This Row],[m/ž]],"-",Tabulka449[[#This Row],[start. č.]]),'3. REGISTRACE'!B:F,3,0))</f>
        <v>-</v>
      </c>
      <c r="E56" s="16" t="str">
        <f>IF(ISBLANK(Tabulka449[[#This Row],[start. č.]]),"-",VLOOKUP(CONCATENATE($F$2,"-",Tabulka449[[#This Row],[m/ž]],"-",Tabulka449[[#This Row],[start. č.]]),'3. REGISTRACE'!B:F,4,0))</f>
        <v>-</v>
      </c>
      <c r="F56" s="44" t="str">
        <f>IF(ISBLANK(Tabulka449[[#This Row],[start. č.]]),"-",VLOOKUP(CONCATENATE($F$2,"-",Tabulka449[[#This Row],[m/ž]],"-",Tabulka449[[#This Row],[start. č.]]),'3. REGISTRACE'!B:F,5,0))</f>
        <v>-</v>
      </c>
      <c r="G56" s="16" t="str">
        <f t="shared" si="1"/>
        <v>Z</v>
      </c>
      <c r="H56" s="49"/>
      <c r="I56" s="46"/>
      <c r="J56" s="50"/>
      <c r="K56" s="40">
        <f>TIME(Tabulka449[[#This Row],[hod]],Tabulka449[[#This Row],[min]],Tabulka449[[#This Row],[sek]])</f>
        <v>0</v>
      </c>
      <c r="L56" s="52" t="str">
        <f>IF(AND(ISBLANK(H56),ISBLANK(I56),ISBLANK(J56)),"-",IF(K56&gt;=MAX(K$36:K56),"ok","chyba!!!"))</f>
        <v>-</v>
      </c>
      <c r="N56" s="1"/>
    </row>
    <row r="57" spans="2:14">
      <c r="B57" s="42">
        <v>22</v>
      </c>
      <c r="C57" s="43"/>
      <c r="D57" s="19" t="str">
        <f>IF(ISBLANK(Tabulka449[[#This Row],[start. č.]]),"-",VLOOKUP(CONCATENATE($F$2,"-",Tabulka449[[#This Row],[m/ž]],"-",Tabulka449[[#This Row],[start. č.]]),'3. REGISTRACE'!B:F,3,0))</f>
        <v>-</v>
      </c>
      <c r="E57" s="16" t="str">
        <f>IF(ISBLANK(Tabulka449[[#This Row],[start. č.]]),"-",VLOOKUP(CONCATENATE($F$2,"-",Tabulka449[[#This Row],[m/ž]],"-",Tabulka449[[#This Row],[start. č.]]),'3. REGISTRACE'!B:F,4,0))</f>
        <v>-</v>
      </c>
      <c r="F57" s="44" t="str">
        <f>IF(ISBLANK(Tabulka449[[#This Row],[start. č.]]),"-",VLOOKUP(CONCATENATE($F$2,"-",Tabulka449[[#This Row],[m/ž]],"-",Tabulka449[[#This Row],[start. č.]]),'3. REGISTRACE'!B:F,5,0))</f>
        <v>-</v>
      </c>
      <c r="G57" s="16" t="str">
        <f t="shared" si="1"/>
        <v>Z</v>
      </c>
      <c r="H57" s="49"/>
      <c r="I57" s="46"/>
      <c r="J57" s="50"/>
      <c r="K57" s="40">
        <f>TIME(Tabulka449[[#This Row],[hod]],Tabulka449[[#This Row],[min]],Tabulka449[[#This Row],[sek]])</f>
        <v>0</v>
      </c>
      <c r="L57" s="52" t="str">
        <f>IF(AND(ISBLANK(H57),ISBLANK(I57),ISBLANK(J57)),"-",IF(K57&gt;=MAX(K$36:K57),"ok","chyba!!!"))</f>
        <v>-</v>
      </c>
      <c r="N57" s="1"/>
    </row>
    <row r="58" spans="2:14">
      <c r="B58" s="42">
        <v>23</v>
      </c>
      <c r="C58" s="43"/>
      <c r="D58" s="19" t="str">
        <f>IF(ISBLANK(Tabulka449[[#This Row],[start. č.]]),"-",VLOOKUP(CONCATENATE($F$2,"-",Tabulka449[[#This Row],[m/ž]],"-",Tabulka449[[#This Row],[start. č.]]),'3. REGISTRACE'!B:F,3,0))</f>
        <v>-</v>
      </c>
      <c r="E58" s="16" t="str">
        <f>IF(ISBLANK(Tabulka449[[#This Row],[start. č.]]),"-",VLOOKUP(CONCATENATE($F$2,"-",Tabulka449[[#This Row],[m/ž]],"-",Tabulka449[[#This Row],[start. č.]]),'3. REGISTRACE'!B:F,4,0))</f>
        <v>-</v>
      </c>
      <c r="F58" s="44" t="str">
        <f>IF(ISBLANK(Tabulka449[[#This Row],[start. č.]]),"-",VLOOKUP(CONCATENATE($F$2,"-",Tabulka449[[#This Row],[m/ž]],"-",Tabulka449[[#This Row],[start. č.]]),'3. REGISTRACE'!B:F,5,0))</f>
        <v>-</v>
      </c>
      <c r="G58" s="16" t="str">
        <f t="shared" si="1"/>
        <v>Z</v>
      </c>
      <c r="H58" s="49"/>
      <c r="I58" s="46"/>
      <c r="J58" s="50"/>
      <c r="K58" s="40">
        <f>TIME(Tabulka449[[#This Row],[hod]],Tabulka449[[#This Row],[min]],Tabulka449[[#This Row],[sek]])</f>
        <v>0</v>
      </c>
      <c r="L58" s="52" t="str">
        <f>IF(AND(ISBLANK(H58),ISBLANK(I58),ISBLANK(J58)),"-",IF(K58&gt;=MAX(K$36:K58),"ok","chyba!!!"))</f>
        <v>-</v>
      </c>
      <c r="N58" s="1"/>
    </row>
    <row r="59" spans="2:14">
      <c r="B59" s="42">
        <v>24</v>
      </c>
      <c r="C59" s="43"/>
      <c r="D59" s="19" t="str">
        <f>IF(ISBLANK(Tabulka449[[#This Row],[start. č.]]),"-",VLOOKUP(CONCATENATE($F$2,"-",Tabulka449[[#This Row],[m/ž]],"-",Tabulka449[[#This Row],[start. č.]]),'3. REGISTRACE'!B:F,3,0))</f>
        <v>-</v>
      </c>
      <c r="E59" s="16" t="str">
        <f>IF(ISBLANK(Tabulka449[[#This Row],[start. č.]]),"-",VLOOKUP(CONCATENATE($F$2,"-",Tabulka449[[#This Row],[m/ž]],"-",Tabulka449[[#This Row],[start. č.]]),'3. REGISTRACE'!B:F,4,0))</f>
        <v>-</v>
      </c>
      <c r="F59" s="44" t="str">
        <f>IF(ISBLANK(Tabulka449[[#This Row],[start. č.]]),"-",VLOOKUP(CONCATENATE($F$2,"-",Tabulka449[[#This Row],[m/ž]],"-",Tabulka449[[#This Row],[start. č.]]),'3. REGISTRACE'!B:F,5,0))</f>
        <v>-</v>
      </c>
      <c r="G59" s="16" t="str">
        <f t="shared" si="1"/>
        <v>Z</v>
      </c>
      <c r="H59" s="49"/>
      <c r="I59" s="46"/>
      <c r="J59" s="50"/>
      <c r="K59" s="40">
        <f>TIME(Tabulka449[[#This Row],[hod]],Tabulka449[[#This Row],[min]],Tabulka449[[#This Row],[sek]])</f>
        <v>0</v>
      </c>
      <c r="L59" s="52" t="str">
        <f>IF(AND(ISBLANK(H59),ISBLANK(I59),ISBLANK(J59)),"-",IF(K59&gt;=MAX(K$36:K59),"ok","chyba!!!"))</f>
        <v>-</v>
      </c>
      <c r="N59" s="1"/>
    </row>
    <row r="60" spans="2:14">
      <c r="B60" s="42">
        <v>25</v>
      </c>
      <c r="C60" s="43"/>
      <c r="D60" s="19" t="str">
        <f>IF(ISBLANK(Tabulka449[[#This Row],[start. č.]]),"-",VLOOKUP(CONCATENATE($F$2,"-",Tabulka449[[#This Row],[m/ž]],"-",Tabulka449[[#This Row],[start. č.]]),'3. REGISTRACE'!B:F,3,0))</f>
        <v>-</v>
      </c>
      <c r="E60" s="16" t="str">
        <f>IF(ISBLANK(Tabulka449[[#This Row],[start. č.]]),"-",VLOOKUP(CONCATENATE($F$2,"-",Tabulka449[[#This Row],[m/ž]],"-",Tabulka449[[#This Row],[start. č.]]),'3. REGISTRACE'!B:F,4,0))</f>
        <v>-</v>
      </c>
      <c r="F60" s="44" t="str">
        <f>IF(ISBLANK(Tabulka449[[#This Row],[start. č.]]),"-",VLOOKUP(CONCATENATE($F$2,"-",Tabulka449[[#This Row],[m/ž]],"-",Tabulka449[[#This Row],[start. č.]]),'3. REGISTRACE'!B:F,5,0))</f>
        <v>-</v>
      </c>
      <c r="G60" s="16" t="str">
        <f t="shared" si="1"/>
        <v>Z</v>
      </c>
      <c r="H60" s="49"/>
      <c r="I60" s="46"/>
      <c r="J60" s="50"/>
      <c r="K60" s="40">
        <f>TIME(Tabulka449[[#This Row],[hod]],Tabulka449[[#This Row],[min]],Tabulka449[[#This Row],[sek]])</f>
        <v>0</v>
      </c>
      <c r="L60" s="52" t="str">
        <f>IF(AND(ISBLANK(H60),ISBLANK(I60),ISBLANK(J60)),"-",IF(K60&gt;=MAX(K$36:K60),"ok","chyba!!!"))</f>
        <v>-</v>
      </c>
      <c r="N60" s="1"/>
    </row>
  </sheetData>
  <sheetProtection autoFilter="0"/>
  <mergeCells count="2">
    <mergeCell ref="J3:K3"/>
    <mergeCell ref="L33:M33"/>
  </mergeCells>
  <conditionalFormatting sqref="C6:C30 H6:J30">
    <cfRule type="notContainsBlanks" dxfId="174" priority="9">
      <formula>LEN(TRIM(C6))&gt;0</formula>
    </cfRule>
    <cfRule type="containsBlanks" dxfId="173" priority="10">
      <formula>LEN(TRIM(C6))=0</formula>
    </cfRule>
  </conditionalFormatting>
  <conditionalFormatting sqref="D6:D30">
    <cfRule type="containsText" dxfId="172" priority="8" operator="containsText" text="start. č. nebylo registrováno">
      <formula>NOT(ISERROR(SEARCH("start. č. nebylo registrováno",D6)))</formula>
    </cfRule>
  </conditionalFormatting>
  <conditionalFormatting sqref="L6:L30">
    <cfRule type="containsText" dxfId="171" priority="6" operator="containsText" text="chyba">
      <formula>NOT(ISERROR(SEARCH("chyba",L6)))</formula>
    </cfRule>
    <cfRule type="containsText" dxfId="170" priority="7" operator="containsText" text="ok">
      <formula>NOT(ISERROR(SEARCH("ok",L6)))</formula>
    </cfRule>
  </conditionalFormatting>
  <conditionalFormatting sqref="C36:C60 H36:J60">
    <cfRule type="notContainsBlanks" dxfId="169" priority="4">
      <formula>LEN(TRIM(C36))&gt;0</formula>
    </cfRule>
    <cfRule type="containsBlanks" dxfId="168" priority="5">
      <formula>LEN(TRIM(C36))=0</formula>
    </cfRule>
  </conditionalFormatting>
  <conditionalFormatting sqref="D36:D60">
    <cfRule type="containsText" dxfId="167" priority="3" operator="containsText" text="start. č. nebylo registrováno">
      <formula>NOT(ISERROR(SEARCH("start. č. nebylo registrováno",D36)))</formula>
    </cfRule>
  </conditionalFormatting>
  <conditionalFormatting sqref="L36:L60">
    <cfRule type="containsText" dxfId="166" priority="1" operator="containsText" text="chyba">
      <formula>NOT(ISERROR(SEARCH("chyba",L36)))</formula>
    </cfRule>
    <cfRule type="containsText" dxfId="165" priority="2" operator="containsText" text="ok">
      <formula>NOT(ISERROR(SEARCH("ok",L36)))</formula>
    </cfRule>
  </conditionalFormatting>
  <pageMargins left="0" right="0" top="0" bottom="0.39370078740157483" header="0" footer="0"/>
  <pageSetup paperSize="9" fitToHeight="0" orientation="portrait" r:id="rId1"/>
  <picture r:id="rId2"/>
  <tableParts count="2">
    <tablePart r:id="rId3"/>
    <tablePart r:id="rId4"/>
  </tableParts>
</worksheet>
</file>

<file path=xl/worksheets/sheet7.xml><?xml version="1.0" encoding="utf-8"?>
<worksheet xmlns="http://schemas.openxmlformats.org/spreadsheetml/2006/main" xmlns:r="http://schemas.openxmlformats.org/officeDocument/2006/relationships">
  <sheetPr>
    <pageSetUpPr fitToPage="1"/>
  </sheetPr>
  <dimension ref="B2:N60"/>
  <sheetViews>
    <sheetView showGridLines="0" workbookViewId="0">
      <selection activeCell="J39" sqref="J39"/>
    </sheetView>
  </sheetViews>
  <sheetFormatPr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9" width="4" style="2" bestFit="1" customWidth="1"/>
    <col min="10" max="10" width="3.5703125" style="2" bestFit="1" customWidth="1"/>
    <col min="11" max="11" width="9.7109375" style="1" customWidth="1"/>
    <col min="12" max="12" width="8.42578125" style="2" bestFit="1" customWidth="1"/>
    <col min="13" max="13" width="7.42578125" style="1" bestFit="1" customWidth="1"/>
    <col min="14" max="14" width="8" style="2" bestFit="1" customWidth="1"/>
    <col min="15" max="16384" width="9.140625" style="1"/>
  </cols>
  <sheetData>
    <row r="2" spans="2:14" ht="15.75">
      <c r="B2" s="56" t="s">
        <v>62</v>
      </c>
      <c r="D2" s="2"/>
      <c r="F2" s="41" t="str">
        <f>'2. Kategorie'!D25</f>
        <v>Ž. nejml (2008-09)</v>
      </c>
      <c r="K2" s="57" t="str">
        <f>IF(ISBLANK('1. Index'!C10),"-",'1. Index'!C10)</f>
        <v>Reuter Run - děti</v>
      </c>
      <c r="L2" s="1"/>
    </row>
    <row r="3" spans="2:14" ht="15" customHeight="1">
      <c r="B3" s="65" t="s">
        <v>92</v>
      </c>
      <c r="D3" s="2"/>
      <c r="J3" s="71">
        <f>IF(ISBLANK('1. Index'!C13),"-",'1. Index'!C13)</f>
        <v>43323</v>
      </c>
      <c r="K3" s="71"/>
    </row>
    <row r="4" spans="2:14">
      <c r="B4" s="58"/>
    </row>
    <row r="5" spans="2:14">
      <c r="B5" s="1" t="s">
        <v>13</v>
      </c>
      <c r="C5" s="2" t="s">
        <v>0</v>
      </c>
      <c r="D5" s="1" t="s">
        <v>14</v>
      </c>
      <c r="E5" s="2" t="s">
        <v>3</v>
      </c>
      <c r="F5" s="1" t="s">
        <v>1</v>
      </c>
      <c r="G5" s="2" t="s">
        <v>2</v>
      </c>
      <c r="H5" s="2" t="s">
        <v>15</v>
      </c>
      <c r="I5" s="2" t="s">
        <v>16</v>
      </c>
      <c r="J5" s="2" t="s">
        <v>17</v>
      </c>
      <c r="K5" s="41" t="s">
        <v>18</v>
      </c>
      <c r="L5" s="51" t="s">
        <v>83</v>
      </c>
      <c r="N5" s="1"/>
    </row>
    <row r="6" spans="2:14">
      <c r="B6" s="42">
        <v>1</v>
      </c>
      <c r="C6" s="43">
        <v>165</v>
      </c>
      <c r="D6" s="19" t="str">
        <f>IF(ISBLANK(Tabulka4810[[#This Row],[start. č.]]),"-",VLOOKUP(CONCATENATE($F$2,"-",Tabulka4810[[#This Row],[m/ž]],"-",Tabulka4810[[#This Row],[start. č.]]),'3. REGISTRACE'!B:F,3,0))</f>
        <v>Čoka Tomáš</v>
      </c>
      <c r="E6" s="16">
        <f>IF(ISBLANK(Tabulka4810[[#This Row],[start. č.]]),"-",VLOOKUP(CONCATENATE($F$2,"-",Tabulka4810[[#This Row],[m/ž]],"-",Tabulka4810[[#This Row],[start. č.]]),'3. REGISTRACE'!B:F,4,0))</f>
        <v>2008</v>
      </c>
      <c r="F6" s="44" t="str">
        <f>IF(ISBLANK(Tabulka4810[[#This Row],[start. č.]]),"-",VLOOKUP(CONCATENATE($F$2,"-",Tabulka4810[[#This Row],[m/ž]],"-",Tabulka4810[[#This Row],[start. č.]]),'3. REGISTRACE'!B:F,5,0))</f>
        <v>SK Čéčova</v>
      </c>
      <c r="G6" s="16" t="str">
        <f t="shared" ref="G6:G30" si="0">"M"</f>
        <v>M</v>
      </c>
      <c r="H6" s="47">
        <v>0</v>
      </c>
      <c r="I6" s="45">
        <v>1</v>
      </c>
      <c r="J6" s="48">
        <v>31</v>
      </c>
      <c r="K6" s="40">
        <f>TIME(Tabulka4810[[#This Row],[hod]],Tabulka4810[[#This Row],[min]],Tabulka4810[[#This Row],[sek]])</f>
        <v>1.0532407407407407E-3</v>
      </c>
      <c r="L6" s="52" t="str">
        <f>IF(AND(ISBLANK(H6),ISBLANK(I6),ISBLANK(J6)),"-",IF(K6&gt;=MAX(K$6:K6),"ok","chyba!!!"))</f>
        <v>ok</v>
      </c>
      <c r="N6" s="1"/>
    </row>
    <row r="7" spans="2:14">
      <c r="B7" s="42">
        <v>2</v>
      </c>
      <c r="C7" s="43">
        <v>174</v>
      </c>
      <c r="D7" s="19" t="str">
        <f>IF(ISBLANK(Tabulka4810[[#This Row],[start. č.]]),"-",VLOOKUP(CONCATENATE($F$2,"-",Tabulka4810[[#This Row],[m/ž]],"-",Tabulka4810[[#This Row],[start. č.]]),'3. REGISTRACE'!B:F,3,0))</f>
        <v>Adam Kryštof</v>
      </c>
      <c r="E7" s="16">
        <f>IF(ISBLANK(Tabulka4810[[#This Row],[start. č.]]),"-",VLOOKUP(CONCATENATE($F$2,"-",Tabulka4810[[#This Row],[m/ž]],"-",Tabulka4810[[#This Row],[start. č.]]),'3. REGISTRACE'!B:F,4,0))</f>
        <v>2009</v>
      </c>
      <c r="F7" s="44" t="str">
        <f>IF(ISBLANK(Tabulka4810[[#This Row],[start. č.]]),"-",VLOOKUP(CONCATENATE($F$2,"-",Tabulka4810[[#This Row],[m/ž]],"-",Tabulka4810[[#This Row],[start. č.]]),'3. REGISTRACE'!B:F,5,0))</f>
        <v>Dynamo ČB</v>
      </c>
      <c r="G7" s="16" t="str">
        <f t="shared" si="0"/>
        <v>M</v>
      </c>
      <c r="H7" s="49">
        <v>0</v>
      </c>
      <c r="I7" s="46">
        <v>1</v>
      </c>
      <c r="J7" s="50">
        <v>38</v>
      </c>
      <c r="K7" s="40">
        <f>TIME(Tabulka4810[[#This Row],[hod]],Tabulka4810[[#This Row],[min]],Tabulka4810[[#This Row],[sek]])</f>
        <v>1.1342592592592591E-3</v>
      </c>
      <c r="L7" s="52" t="str">
        <f>IF(AND(ISBLANK(H7),ISBLANK(I7),ISBLANK(J7)),"-",IF(K7&gt;=MAX(K$6:K7),"ok","chyba!!!"))</f>
        <v>ok</v>
      </c>
      <c r="N7" s="1"/>
    </row>
    <row r="8" spans="2:14">
      <c r="B8" s="42">
        <v>3</v>
      </c>
      <c r="C8" s="43">
        <v>141</v>
      </c>
      <c r="D8" s="19" t="str">
        <f>IF(ISBLANK(Tabulka4810[[#This Row],[start. č.]]),"-",VLOOKUP(CONCATENATE($F$2,"-",Tabulka4810[[#This Row],[m/ž]],"-",Tabulka4810[[#This Row],[start. č.]]),'3. REGISTRACE'!B:F,3,0))</f>
        <v>Jokl Miroslav</v>
      </c>
      <c r="E8" s="16">
        <f>IF(ISBLANK(Tabulka4810[[#This Row],[start. č.]]),"-",VLOOKUP(CONCATENATE($F$2,"-",Tabulka4810[[#This Row],[m/ž]],"-",Tabulka4810[[#This Row],[start. č.]]),'3. REGISTRACE'!B:F,4,0))</f>
        <v>2008</v>
      </c>
      <c r="F8" s="44" t="str">
        <f>IF(ISBLANK(Tabulka4810[[#This Row],[start. č.]]),"-",VLOOKUP(CONCATENATE($F$2,"-",Tabulka4810[[#This Row],[m/ž]],"-",Tabulka4810[[#This Row],[start. č.]]),'3. REGISTRACE'!B:F,5,0))</f>
        <v>Motor ČB</v>
      </c>
      <c r="G8" s="16" t="str">
        <f t="shared" si="0"/>
        <v>M</v>
      </c>
      <c r="H8" s="49">
        <v>0</v>
      </c>
      <c r="I8" s="46">
        <v>1</v>
      </c>
      <c r="J8" s="50">
        <v>45</v>
      </c>
      <c r="K8" s="40">
        <f>TIME(Tabulka4810[[#This Row],[hod]],Tabulka4810[[#This Row],[min]],Tabulka4810[[#This Row],[sek]])</f>
        <v>1.2152777777777778E-3</v>
      </c>
      <c r="L8" s="52" t="str">
        <f>IF(AND(ISBLANK(H8),ISBLANK(I8),ISBLANK(J8)),"-",IF(K8&gt;=MAX(K$6:K8),"ok","chyba!!!"))</f>
        <v>ok</v>
      </c>
      <c r="N8" s="1"/>
    </row>
    <row r="9" spans="2:14">
      <c r="B9" s="42">
        <v>4</v>
      </c>
      <c r="C9" s="43">
        <v>178</v>
      </c>
      <c r="D9" s="19" t="str">
        <f>IF(ISBLANK(Tabulka4810[[#This Row],[start. č.]]),"-",VLOOKUP(CONCATENATE($F$2,"-",Tabulka4810[[#This Row],[m/ž]],"-",Tabulka4810[[#This Row],[start. č.]]),'3. REGISTRACE'!B:F,3,0))</f>
        <v>Šimánek Jonáš</v>
      </c>
      <c r="E9" s="16">
        <f>IF(ISBLANK(Tabulka4810[[#This Row],[start. č.]]),"-",VLOOKUP(CONCATENATE($F$2,"-",Tabulka4810[[#This Row],[m/ž]],"-",Tabulka4810[[#This Row],[start. č.]]),'3. REGISTRACE'!B:F,4,0))</f>
        <v>2009</v>
      </c>
      <c r="F9" s="44" t="str">
        <f>IF(ISBLANK(Tabulka4810[[#This Row],[start. č.]]),"-",VLOOKUP(CONCATENATE($F$2,"-",Tabulka4810[[#This Row],[m/ž]],"-",Tabulka4810[[#This Row],[start. č.]]),'3. REGISTRACE'!B:F,5,0))</f>
        <v>Jiskra Třeboň</v>
      </c>
      <c r="G9" s="16" t="str">
        <f t="shared" si="0"/>
        <v>M</v>
      </c>
      <c r="H9" s="49">
        <v>0</v>
      </c>
      <c r="I9" s="46">
        <v>1</v>
      </c>
      <c r="J9" s="50">
        <v>47</v>
      </c>
      <c r="K9" s="40">
        <f>TIME(Tabulka4810[[#This Row],[hod]],Tabulka4810[[#This Row],[min]],Tabulka4810[[#This Row],[sek]])</f>
        <v>1.2384259259259258E-3</v>
      </c>
      <c r="L9" s="52" t="str">
        <f>IF(AND(ISBLANK(H9),ISBLANK(I9),ISBLANK(J9)),"-",IF(K9&gt;=MAX(K$6:K9),"ok","chyba!!!"))</f>
        <v>ok</v>
      </c>
      <c r="N9" s="1"/>
    </row>
    <row r="10" spans="2:14">
      <c r="B10" s="42">
        <v>5</v>
      </c>
      <c r="C10" s="43">
        <v>161</v>
      </c>
      <c r="D10" s="19" t="str">
        <f>IF(ISBLANK(Tabulka4810[[#This Row],[start. č.]]),"-",VLOOKUP(CONCATENATE($F$2,"-",Tabulka4810[[#This Row],[m/ž]],"-",Tabulka4810[[#This Row],[start. č.]]),'3. REGISTRACE'!B:F,3,0))</f>
        <v>Hubka Antonín</v>
      </c>
      <c r="E10" s="16">
        <f>IF(ISBLANK(Tabulka4810[[#This Row],[start. č.]]),"-",VLOOKUP(CONCATENATE($F$2,"-",Tabulka4810[[#This Row],[m/ž]],"-",Tabulka4810[[#This Row],[start. č.]]),'3. REGISTRACE'!B:F,4,0))</f>
        <v>2009</v>
      </c>
      <c r="F10" s="44" t="str">
        <f>IF(ISBLANK(Tabulka4810[[#This Row],[start. č.]]),"-",VLOOKUP(CONCATENATE($F$2,"-",Tabulka4810[[#This Row],[m/ž]],"-",Tabulka4810[[#This Row],[start. č.]]),'3. REGISTRACE'!B:F,5,0))</f>
        <v>Farnost Rudolfov</v>
      </c>
      <c r="G10" s="16" t="str">
        <f t="shared" si="0"/>
        <v>M</v>
      </c>
      <c r="H10" s="49">
        <v>0</v>
      </c>
      <c r="I10" s="46">
        <v>2</v>
      </c>
      <c r="J10" s="50">
        <v>12</v>
      </c>
      <c r="K10" s="40">
        <f>TIME(Tabulka4810[[#This Row],[hod]],Tabulka4810[[#This Row],[min]],Tabulka4810[[#This Row],[sek]])</f>
        <v>1.5277777777777779E-3</v>
      </c>
      <c r="L10" s="52" t="str">
        <f>IF(AND(ISBLANK(H10),ISBLANK(I10),ISBLANK(J10)),"-",IF(K10&gt;=MAX(K$6:K10),"ok","chyba!!!"))</f>
        <v>ok</v>
      </c>
      <c r="N10" s="1"/>
    </row>
    <row r="11" spans="2:14">
      <c r="B11" s="42">
        <v>6</v>
      </c>
      <c r="C11" s="43">
        <v>156</v>
      </c>
      <c r="D11" s="19" t="str">
        <f>IF(ISBLANK(Tabulka4810[[#This Row],[start. č.]]),"-",VLOOKUP(CONCATENATE($F$2,"-",Tabulka4810[[#This Row],[m/ž]],"-",Tabulka4810[[#This Row],[start. č.]]),'3. REGISTRACE'!B:F,3,0))</f>
        <v>Krátkký Denis</v>
      </c>
      <c r="E11" s="16">
        <f>IF(ISBLANK(Tabulka4810[[#This Row],[start. č.]]),"-",VLOOKUP(CONCATENATE($F$2,"-",Tabulka4810[[#This Row],[m/ž]],"-",Tabulka4810[[#This Row],[start. č.]]),'3. REGISTRACE'!B:F,4,0))</f>
        <v>2008</v>
      </c>
      <c r="F11" s="44" t="str">
        <f>IF(ISBLANK(Tabulka4810[[#This Row],[start. č.]]),"-",VLOOKUP(CONCATENATE($F$2,"-",Tabulka4810[[#This Row],[m/ž]],"-",Tabulka4810[[#This Row],[start. č.]]),'3. REGISTRACE'!B:F,5,0))</f>
        <v>Malonty</v>
      </c>
      <c r="G11" s="16" t="str">
        <f t="shared" si="0"/>
        <v>M</v>
      </c>
      <c r="H11" s="49">
        <v>0</v>
      </c>
      <c r="I11" s="46">
        <v>2</v>
      </c>
      <c r="J11" s="50">
        <v>23</v>
      </c>
      <c r="K11" s="40">
        <f>TIME(Tabulka4810[[#This Row],[hod]],Tabulka4810[[#This Row],[min]],Tabulka4810[[#This Row],[sek]])</f>
        <v>1.6550925925925926E-3</v>
      </c>
      <c r="L11" s="52" t="str">
        <f>IF(AND(ISBLANK(H11),ISBLANK(I11),ISBLANK(J11)),"-",IF(K11&gt;=MAX(K$6:K11),"ok","chyba!!!"))</f>
        <v>ok</v>
      </c>
      <c r="N11" s="1"/>
    </row>
    <row r="12" spans="2:14">
      <c r="B12" s="42">
        <v>7</v>
      </c>
      <c r="C12" s="43"/>
      <c r="D12" s="19" t="str">
        <f>IF(ISBLANK(Tabulka4810[[#This Row],[start. č.]]),"-",VLOOKUP(CONCATENATE($F$2,"-",Tabulka4810[[#This Row],[m/ž]],"-",Tabulka4810[[#This Row],[start. č.]]),'3. REGISTRACE'!B:F,3,0))</f>
        <v>-</v>
      </c>
      <c r="E12" s="16" t="str">
        <f>IF(ISBLANK(Tabulka4810[[#This Row],[start. č.]]),"-",VLOOKUP(CONCATENATE($F$2,"-",Tabulka4810[[#This Row],[m/ž]],"-",Tabulka4810[[#This Row],[start. č.]]),'3. REGISTRACE'!B:F,4,0))</f>
        <v>-</v>
      </c>
      <c r="F12" s="44" t="str">
        <f>IF(ISBLANK(Tabulka4810[[#This Row],[start. č.]]),"-",VLOOKUP(CONCATENATE($F$2,"-",Tabulka4810[[#This Row],[m/ž]],"-",Tabulka4810[[#This Row],[start. č.]]),'3. REGISTRACE'!B:F,5,0))</f>
        <v>-</v>
      </c>
      <c r="G12" s="16" t="str">
        <f t="shared" si="0"/>
        <v>M</v>
      </c>
      <c r="H12" s="49"/>
      <c r="I12" s="46"/>
      <c r="J12" s="50"/>
      <c r="K12" s="40">
        <f>TIME(Tabulka4810[[#This Row],[hod]],Tabulka4810[[#This Row],[min]],Tabulka4810[[#This Row],[sek]])</f>
        <v>0</v>
      </c>
      <c r="L12" s="52" t="str">
        <f>IF(AND(ISBLANK(H12),ISBLANK(I12),ISBLANK(J12)),"-",IF(K12&gt;=MAX(K$6:K12),"ok","chyba!!!"))</f>
        <v>-</v>
      </c>
      <c r="N12" s="1"/>
    </row>
    <row r="13" spans="2:14">
      <c r="B13" s="42">
        <v>8</v>
      </c>
      <c r="C13" s="43"/>
      <c r="D13" s="19" t="str">
        <f>IF(ISBLANK(Tabulka4810[[#This Row],[start. č.]]),"-",VLOOKUP(CONCATENATE($F$2,"-",Tabulka4810[[#This Row],[m/ž]],"-",Tabulka4810[[#This Row],[start. č.]]),'3. REGISTRACE'!B:F,3,0))</f>
        <v>-</v>
      </c>
      <c r="E13" s="16" t="str">
        <f>IF(ISBLANK(Tabulka4810[[#This Row],[start. č.]]),"-",VLOOKUP(CONCATENATE($F$2,"-",Tabulka4810[[#This Row],[m/ž]],"-",Tabulka4810[[#This Row],[start. č.]]),'3. REGISTRACE'!B:F,4,0))</f>
        <v>-</v>
      </c>
      <c r="F13" s="44" t="str">
        <f>IF(ISBLANK(Tabulka4810[[#This Row],[start. č.]]),"-",VLOOKUP(CONCATENATE($F$2,"-",Tabulka4810[[#This Row],[m/ž]],"-",Tabulka4810[[#This Row],[start. č.]]),'3. REGISTRACE'!B:F,5,0))</f>
        <v>-</v>
      </c>
      <c r="G13" s="16" t="str">
        <f t="shared" si="0"/>
        <v>M</v>
      </c>
      <c r="H13" s="49"/>
      <c r="I13" s="46"/>
      <c r="J13" s="50"/>
      <c r="K13" s="40">
        <f>TIME(Tabulka4810[[#This Row],[hod]],Tabulka4810[[#This Row],[min]],Tabulka4810[[#This Row],[sek]])</f>
        <v>0</v>
      </c>
      <c r="L13" s="52" t="str">
        <f>IF(AND(ISBLANK(H13),ISBLANK(I13),ISBLANK(J13)),"-",IF(K13&gt;=MAX(K$6:K13),"ok","chyba!!!"))</f>
        <v>-</v>
      </c>
      <c r="N13" s="1"/>
    </row>
    <row r="14" spans="2:14">
      <c r="B14" s="42">
        <v>9</v>
      </c>
      <c r="C14" s="43"/>
      <c r="D14" s="19" t="str">
        <f>IF(ISBLANK(Tabulka4810[[#This Row],[start. č.]]),"-",VLOOKUP(CONCATENATE($F$2,"-",Tabulka4810[[#This Row],[m/ž]],"-",Tabulka4810[[#This Row],[start. č.]]),'3. REGISTRACE'!B:F,3,0))</f>
        <v>-</v>
      </c>
      <c r="E14" s="16" t="str">
        <f>IF(ISBLANK(Tabulka4810[[#This Row],[start. č.]]),"-",VLOOKUP(CONCATENATE($F$2,"-",Tabulka4810[[#This Row],[m/ž]],"-",Tabulka4810[[#This Row],[start. č.]]),'3. REGISTRACE'!B:F,4,0))</f>
        <v>-</v>
      </c>
      <c r="F14" s="44" t="str">
        <f>IF(ISBLANK(Tabulka4810[[#This Row],[start. č.]]),"-",VLOOKUP(CONCATENATE($F$2,"-",Tabulka4810[[#This Row],[m/ž]],"-",Tabulka4810[[#This Row],[start. č.]]),'3. REGISTRACE'!B:F,5,0))</f>
        <v>-</v>
      </c>
      <c r="G14" s="16" t="str">
        <f t="shared" si="0"/>
        <v>M</v>
      </c>
      <c r="H14" s="49"/>
      <c r="I14" s="46"/>
      <c r="J14" s="50"/>
      <c r="K14" s="40">
        <f>TIME(Tabulka4810[[#This Row],[hod]],Tabulka4810[[#This Row],[min]],Tabulka4810[[#This Row],[sek]])</f>
        <v>0</v>
      </c>
      <c r="L14" s="52" t="str">
        <f>IF(AND(ISBLANK(H14),ISBLANK(I14),ISBLANK(J14)),"-",IF(K14&gt;=MAX(K$6:K14),"ok","chyba!!!"))</f>
        <v>-</v>
      </c>
      <c r="N14" s="1"/>
    </row>
    <row r="15" spans="2:14">
      <c r="B15" s="42">
        <v>10</v>
      </c>
      <c r="C15" s="43"/>
      <c r="D15" s="19" t="str">
        <f>IF(ISBLANK(Tabulka4810[[#This Row],[start. č.]]),"-",VLOOKUP(CONCATENATE($F$2,"-",Tabulka4810[[#This Row],[m/ž]],"-",Tabulka4810[[#This Row],[start. č.]]),'3. REGISTRACE'!B:F,3,0))</f>
        <v>-</v>
      </c>
      <c r="E15" s="16" t="str">
        <f>IF(ISBLANK(Tabulka4810[[#This Row],[start. č.]]),"-",VLOOKUP(CONCATENATE($F$2,"-",Tabulka4810[[#This Row],[m/ž]],"-",Tabulka4810[[#This Row],[start. č.]]),'3. REGISTRACE'!B:F,4,0))</f>
        <v>-</v>
      </c>
      <c r="F15" s="44" t="str">
        <f>IF(ISBLANK(Tabulka4810[[#This Row],[start. č.]]),"-",VLOOKUP(CONCATENATE($F$2,"-",Tabulka4810[[#This Row],[m/ž]],"-",Tabulka4810[[#This Row],[start. č.]]),'3. REGISTRACE'!B:F,5,0))</f>
        <v>-</v>
      </c>
      <c r="G15" s="16" t="str">
        <f t="shared" si="0"/>
        <v>M</v>
      </c>
      <c r="H15" s="49"/>
      <c r="I15" s="46"/>
      <c r="J15" s="50"/>
      <c r="K15" s="40">
        <f>TIME(Tabulka4810[[#This Row],[hod]],Tabulka4810[[#This Row],[min]],Tabulka4810[[#This Row],[sek]])</f>
        <v>0</v>
      </c>
      <c r="L15" s="52" t="str">
        <f>IF(AND(ISBLANK(H15),ISBLANK(I15),ISBLANK(J15)),"-",IF(K15&gt;=MAX(K$6:K15),"ok","chyba!!!"))</f>
        <v>-</v>
      </c>
      <c r="N15" s="1"/>
    </row>
    <row r="16" spans="2:14">
      <c r="B16" s="42">
        <v>11</v>
      </c>
      <c r="C16" s="43"/>
      <c r="D16" s="19" t="str">
        <f>IF(ISBLANK(Tabulka4810[[#This Row],[start. č.]]),"-",VLOOKUP(CONCATENATE($F$2,"-",Tabulka4810[[#This Row],[m/ž]],"-",Tabulka4810[[#This Row],[start. č.]]),'3. REGISTRACE'!B:F,3,0))</f>
        <v>-</v>
      </c>
      <c r="E16" s="16" t="str">
        <f>IF(ISBLANK(Tabulka4810[[#This Row],[start. č.]]),"-",VLOOKUP(CONCATENATE($F$2,"-",Tabulka4810[[#This Row],[m/ž]],"-",Tabulka4810[[#This Row],[start. č.]]),'3. REGISTRACE'!B:F,4,0))</f>
        <v>-</v>
      </c>
      <c r="F16" s="44" t="str">
        <f>IF(ISBLANK(Tabulka4810[[#This Row],[start. č.]]),"-",VLOOKUP(CONCATENATE($F$2,"-",Tabulka4810[[#This Row],[m/ž]],"-",Tabulka4810[[#This Row],[start. č.]]),'3. REGISTRACE'!B:F,5,0))</f>
        <v>-</v>
      </c>
      <c r="G16" s="16" t="str">
        <f t="shared" si="0"/>
        <v>M</v>
      </c>
      <c r="H16" s="49"/>
      <c r="I16" s="46"/>
      <c r="J16" s="50"/>
      <c r="K16" s="40">
        <f>TIME(Tabulka4810[[#This Row],[hod]],Tabulka4810[[#This Row],[min]],Tabulka4810[[#This Row],[sek]])</f>
        <v>0</v>
      </c>
      <c r="L16" s="52" t="str">
        <f>IF(AND(ISBLANK(H16),ISBLANK(I16),ISBLANK(J16)),"-",IF(K16&gt;=MAX(K$6:K16),"ok","chyba!!!"))</f>
        <v>-</v>
      </c>
      <c r="N16" s="1"/>
    </row>
    <row r="17" spans="2:14">
      <c r="B17" s="42">
        <v>12</v>
      </c>
      <c r="C17" s="43"/>
      <c r="D17" s="19" t="str">
        <f>IF(ISBLANK(Tabulka4810[[#This Row],[start. č.]]),"-",VLOOKUP(CONCATENATE($F$2,"-",Tabulka4810[[#This Row],[m/ž]],"-",Tabulka4810[[#This Row],[start. č.]]),'3. REGISTRACE'!B:F,3,0))</f>
        <v>-</v>
      </c>
      <c r="E17" s="16" t="str">
        <f>IF(ISBLANK(Tabulka4810[[#This Row],[start. č.]]),"-",VLOOKUP(CONCATENATE($F$2,"-",Tabulka4810[[#This Row],[m/ž]],"-",Tabulka4810[[#This Row],[start. č.]]),'3. REGISTRACE'!B:F,4,0))</f>
        <v>-</v>
      </c>
      <c r="F17" s="44" t="str">
        <f>IF(ISBLANK(Tabulka4810[[#This Row],[start. č.]]),"-",VLOOKUP(CONCATENATE($F$2,"-",Tabulka4810[[#This Row],[m/ž]],"-",Tabulka4810[[#This Row],[start. č.]]),'3. REGISTRACE'!B:F,5,0))</f>
        <v>-</v>
      </c>
      <c r="G17" s="16" t="str">
        <f t="shared" si="0"/>
        <v>M</v>
      </c>
      <c r="H17" s="49"/>
      <c r="I17" s="46"/>
      <c r="J17" s="50"/>
      <c r="K17" s="40">
        <f>TIME(Tabulka4810[[#This Row],[hod]],Tabulka4810[[#This Row],[min]],Tabulka4810[[#This Row],[sek]])</f>
        <v>0</v>
      </c>
      <c r="L17" s="52" t="str">
        <f>IF(AND(ISBLANK(H17),ISBLANK(I17),ISBLANK(J17)),"-",IF(K17&gt;=MAX(K$6:K17),"ok","chyba!!!"))</f>
        <v>-</v>
      </c>
      <c r="N17" s="1"/>
    </row>
    <row r="18" spans="2:14">
      <c r="B18" s="42">
        <v>13</v>
      </c>
      <c r="C18" s="43"/>
      <c r="D18" s="19" t="str">
        <f>IF(ISBLANK(Tabulka4810[[#This Row],[start. č.]]),"-",VLOOKUP(CONCATENATE($F$2,"-",Tabulka4810[[#This Row],[m/ž]],"-",Tabulka4810[[#This Row],[start. č.]]),'3. REGISTRACE'!B:F,3,0))</f>
        <v>-</v>
      </c>
      <c r="E18" s="16" t="str">
        <f>IF(ISBLANK(Tabulka4810[[#This Row],[start. č.]]),"-",VLOOKUP(CONCATENATE($F$2,"-",Tabulka4810[[#This Row],[m/ž]],"-",Tabulka4810[[#This Row],[start. č.]]),'3. REGISTRACE'!B:F,4,0))</f>
        <v>-</v>
      </c>
      <c r="F18" s="44" t="str">
        <f>IF(ISBLANK(Tabulka4810[[#This Row],[start. č.]]),"-",VLOOKUP(CONCATENATE($F$2,"-",Tabulka4810[[#This Row],[m/ž]],"-",Tabulka4810[[#This Row],[start. č.]]),'3. REGISTRACE'!B:F,5,0))</f>
        <v>-</v>
      </c>
      <c r="G18" s="16" t="str">
        <f t="shared" si="0"/>
        <v>M</v>
      </c>
      <c r="H18" s="49"/>
      <c r="I18" s="46"/>
      <c r="J18" s="50"/>
      <c r="K18" s="40">
        <f>TIME(Tabulka4810[[#This Row],[hod]],Tabulka4810[[#This Row],[min]],Tabulka4810[[#This Row],[sek]])</f>
        <v>0</v>
      </c>
      <c r="L18" s="52" t="str">
        <f>IF(AND(ISBLANK(H18),ISBLANK(I18),ISBLANK(J18)),"-",IF(K18&gt;=MAX(K$6:K18),"ok","chyba!!!"))</f>
        <v>-</v>
      </c>
      <c r="N18" s="1"/>
    </row>
    <row r="19" spans="2:14">
      <c r="B19" s="42">
        <v>14</v>
      </c>
      <c r="C19" s="43"/>
      <c r="D19" s="19" t="str">
        <f>IF(ISBLANK(Tabulka4810[[#This Row],[start. č.]]),"-",VLOOKUP(CONCATENATE($F$2,"-",Tabulka4810[[#This Row],[m/ž]],"-",Tabulka4810[[#This Row],[start. č.]]),'3. REGISTRACE'!B:F,3,0))</f>
        <v>-</v>
      </c>
      <c r="E19" s="16" t="str">
        <f>IF(ISBLANK(Tabulka4810[[#This Row],[start. č.]]),"-",VLOOKUP(CONCATENATE($F$2,"-",Tabulka4810[[#This Row],[m/ž]],"-",Tabulka4810[[#This Row],[start. č.]]),'3. REGISTRACE'!B:F,4,0))</f>
        <v>-</v>
      </c>
      <c r="F19" s="44" t="str">
        <f>IF(ISBLANK(Tabulka4810[[#This Row],[start. č.]]),"-",VLOOKUP(CONCATENATE($F$2,"-",Tabulka4810[[#This Row],[m/ž]],"-",Tabulka4810[[#This Row],[start. č.]]),'3. REGISTRACE'!B:F,5,0))</f>
        <v>-</v>
      </c>
      <c r="G19" s="16" t="str">
        <f t="shared" si="0"/>
        <v>M</v>
      </c>
      <c r="H19" s="49"/>
      <c r="I19" s="46"/>
      <c r="J19" s="50"/>
      <c r="K19" s="40">
        <f>TIME(Tabulka4810[[#This Row],[hod]],Tabulka4810[[#This Row],[min]],Tabulka4810[[#This Row],[sek]])</f>
        <v>0</v>
      </c>
      <c r="L19" s="52" t="str">
        <f>IF(AND(ISBLANK(H19),ISBLANK(I19),ISBLANK(J19)),"-",IF(K19&gt;=MAX(K$6:K19),"ok","chyba!!!"))</f>
        <v>-</v>
      </c>
      <c r="N19" s="1"/>
    </row>
    <row r="20" spans="2:14">
      <c r="B20" s="42">
        <v>15</v>
      </c>
      <c r="C20" s="43"/>
      <c r="D20" s="19" t="str">
        <f>IF(ISBLANK(Tabulka4810[[#This Row],[start. č.]]),"-",VLOOKUP(CONCATENATE($F$2,"-",Tabulka4810[[#This Row],[m/ž]],"-",Tabulka4810[[#This Row],[start. č.]]),'3. REGISTRACE'!B:F,3,0))</f>
        <v>-</v>
      </c>
      <c r="E20" s="16" t="str">
        <f>IF(ISBLANK(Tabulka4810[[#This Row],[start. č.]]),"-",VLOOKUP(CONCATENATE($F$2,"-",Tabulka4810[[#This Row],[m/ž]],"-",Tabulka4810[[#This Row],[start. č.]]),'3. REGISTRACE'!B:F,4,0))</f>
        <v>-</v>
      </c>
      <c r="F20" s="44" t="str">
        <f>IF(ISBLANK(Tabulka4810[[#This Row],[start. č.]]),"-",VLOOKUP(CONCATENATE($F$2,"-",Tabulka4810[[#This Row],[m/ž]],"-",Tabulka4810[[#This Row],[start. č.]]),'3. REGISTRACE'!B:F,5,0))</f>
        <v>-</v>
      </c>
      <c r="G20" s="16" t="str">
        <f t="shared" si="0"/>
        <v>M</v>
      </c>
      <c r="H20" s="49"/>
      <c r="I20" s="46"/>
      <c r="J20" s="50"/>
      <c r="K20" s="40">
        <f>TIME(Tabulka4810[[#This Row],[hod]],Tabulka4810[[#This Row],[min]],Tabulka4810[[#This Row],[sek]])</f>
        <v>0</v>
      </c>
      <c r="L20" s="52" t="str">
        <f>IF(AND(ISBLANK(H20),ISBLANK(I20),ISBLANK(J20)),"-",IF(K20&gt;=MAX(K$6:K20),"ok","chyba!!!"))</f>
        <v>-</v>
      </c>
      <c r="N20" s="1"/>
    </row>
    <row r="21" spans="2:14">
      <c r="B21" s="42">
        <v>16</v>
      </c>
      <c r="C21" s="43"/>
      <c r="D21" s="19" t="str">
        <f>IF(ISBLANK(Tabulka4810[[#This Row],[start. č.]]),"-",VLOOKUP(CONCATENATE($F$2,"-",Tabulka4810[[#This Row],[m/ž]],"-",Tabulka4810[[#This Row],[start. č.]]),'3. REGISTRACE'!B:F,3,0))</f>
        <v>-</v>
      </c>
      <c r="E21" s="16" t="str">
        <f>IF(ISBLANK(Tabulka4810[[#This Row],[start. č.]]),"-",VLOOKUP(CONCATENATE($F$2,"-",Tabulka4810[[#This Row],[m/ž]],"-",Tabulka4810[[#This Row],[start. č.]]),'3. REGISTRACE'!B:F,4,0))</f>
        <v>-</v>
      </c>
      <c r="F21" s="44" t="str">
        <f>IF(ISBLANK(Tabulka4810[[#This Row],[start. č.]]),"-",VLOOKUP(CONCATENATE($F$2,"-",Tabulka4810[[#This Row],[m/ž]],"-",Tabulka4810[[#This Row],[start. č.]]),'3. REGISTRACE'!B:F,5,0))</f>
        <v>-</v>
      </c>
      <c r="G21" s="16" t="str">
        <f t="shared" si="0"/>
        <v>M</v>
      </c>
      <c r="H21" s="49"/>
      <c r="I21" s="46"/>
      <c r="J21" s="50"/>
      <c r="K21" s="40">
        <f>TIME(Tabulka4810[[#This Row],[hod]],Tabulka4810[[#This Row],[min]],Tabulka4810[[#This Row],[sek]])</f>
        <v>0</v>
      </c>
      <c r="L21" s="52" t="str">
        <f>IF(AND(ISBLANK(H21),ISBLANK(I21),ISBLANK(J21)),"-",IF(K21&gt;=MAX(K$6:K21),"ok","chyba!!!"))</f>
        <v>-</v>
      </c>
      <c r="N21" s="1"/>
    </row>
    <row r="22" spans="2:14">
      <c r="B22" s="42">
        <v>17</v>
      </c>
      <c r="C22" s="43"/>
      <c r="D22" s="19" t="str">
        <f>IF(ISBLANK(Tabulka4810[[#This Row],[start. č.]]),"-",VLOOKUP(CONCATENATE($F$2,"-",Tabulka4810[[#This Row],[m/ž]],"-",Tabulka4810[[#This Row],[start. č.]]),'3. REGISTRACE'!B:F,3,0))</f>
        <v>-</v>
      </c>
      <c r="E22" s="16" t="str">
        <f>IF(ISBLANK(Tabulka4810[[#This Row],[start. č.]]),"-",VLOOKUP(CONCATENATE($F$2,"-",Tabulka4810[[#This Row],[m/ž]],"-",Tabulka4810[[#This Row],[start. č.]]),'3. REGISTRACE'!B:F,4,0))</f>
        <v>-</v>
      </c>
      <c r="F22" s="44" t="str">
        <f>IF(ISBLANK(Tabulka4810[[#This Row],[start. č.]]),"-",VLOOKUP(CONCATENATE($F$2,"-",Tabulka4810[[#This Row],[m/ž]],"-",Tabulka4810[[#This Row],[start. č.]]),'3. REGISTRACE'!B:F,5,0))</f>
        <v>-</v>
      </c>
      <c r="G22" s="16" t="str">
        <f t="shared" si="0"/>
        <v>M</v>
      </c>
      <c r="H22" s="49"/>
      <c r="I22" s="46"/>
      <c r="J22" s="50"/>
      <c r="K22" s="40">
        <f>TIME(Tabulka4810[[#This Row],[hod]],Tabulka4810[[#This Row],[min]],Tabulka4810[[#This Row],[sek]])</f>
        <v>0</v>
      </c>
      <c r="L22" s="52" t="str">
        <f>IF(AND(ISBLANK(H22),ISBLANK(I22),ISBLANK(J22)),"-",IF(K22&gt;=MAX(K$6:K22),"ok","chyba!!!"))</f>
        <v>-</v>
      </c>
      <c r="N22" s="1"/>
    </row>
    <row r="23" spans="2:14">
      <c r="B23" s="42">
        <v>18</v>
      </c>
      <c r="C23" s="43"/>
      <c r="D23" s="19" t="str">
        <f>IF(ISBLANK(Tabulka4810[[#This Row],[start. č.]]),"-",VLOOKUP(CONCATENATE($F$2,"-",Tabulka4810[[#This Row],[m/ž]],"-",Tabulka4810[[#This Row],[start. č.]]),'3. REGISTRACE'!B:F,3,0))</f>
        <v>-</v>
      </c>
      <c r="E23" s="16" t="str">
        <f>IF(ISBLANK(Tabulka4810[[#This Row],[start. č.]]),"-",VLOOKUP(CONCATENATE($F$2,"-",Tabulka4810[[#This Row],[m/ž]],"-",Tabulka4810[[#This Row],[start. č.]]),'3. REGISTRACE'!B:F,4,0))</f>
        <v>-</v>
      </c>
      <c r="F23" s="44" t="str">
        <f>IF(ISBLANK(Tabulka4810[[#This Row],[start. č.]]),"-",VLOOKUP(CONCATENATE($F$2,"-",Tabulka4810[[#This Row],[m/ž]],"-",Tabulka4810[[#This Row],[start. č.]]),'3. REGISTRACE'!B:F,5,0))</f>
        <v>-</v>
      </c>
      <c r="G23" s="16" t="str">
        <f t="shared" si="0"/>
        <v>M</v>
      </c>
      <c r="H23" s="49"/>
      <c r="I23" s="46"/>
      <c r="J23" s="50"/>
      <c r="K23" s="40">
        <f>TIME(Tabulka4810[[#This Row],[hod]],Tabulka4810[[#This Row],[min]],Tabulka4810[[#This Row],[sek]])</f>
        <v>0</v>
      </c>
      <c r="L23" s="52" t="str">
        <f>IF(AND(ISBLANK(H23),ISBLANK(I23),ISBLANK(J23)),"-",IF(K23&gt;=MAX(K$6:K23),"ok","chyba!!!"))</f>
        <v>-</v>
      </c>
      <c r="N23" s="1"/>
    </row>
    <row r="24" spans="2:14">
      <c r="B24" s="42">
        <v>19</v>
      </c>
      <c r="C24" s="43"/>
      <c r="D24" s="19" t="str">
        <f>IF(ISBLANK(Tabulka4810[[#This Row],[start. č.]]),"-",VLOOKUP(CONCATENATE($F$2,"-",Tabulka4810[[#This Row],[m/ž]],"-",Tabulka4810[[#This Row],[start. č.]]),'3. REGISTRACE'!B:F,3,0))</f>
        <v>-</v>
      </c>
      <c r="E24" s="16" t="str">
        <f>IF(ISBLANK(Tabulka4810[[#This Row],[start. č.]]),"-",VLOOKUP(CONCATENATE($F$2,"-",Tabulka4810[[#This Row],[m/ž]],"-",Tabulka4810[[#This Row],[start. č.]]),'3. REGISTRACE'!B:F,4,0))</f>
        <v>-</v>
      </c>
      <c r="F24" s="44" t="str">
        <f>IF(ISBLANK(Tabulka4810[[#This Row],[start. č.]]),"-",VLOOKUP(CONCATENATE($F$2,"-",Tabulka4810[[#This Row],[m/ž]],"-",Tabulka4810[[#This Row],[start. č.]]),'3. REGISTRACE'!B:F,5,0))</f>
        <v>-</v>
      </c>
      <c r="G24" s="16" t="str">
        <f t="shared" si="0"/>
        <v>M</v>
      </c>
      <c r="H24" s="49"/>
      <c r="I24" s="46"/>
      <c r="J24" s="50"/>
      <c r="K24" s="40">
        <f>TIME(Tabulka4810[[#This Row],[hod]],Tabulka4810[[#This Row],[min]],Tabulka4810[[#This Row],[sek]])</f>
        <v>0</v>
      </c>
      <c r="L24" s="52" t="str">
        <f>IF(AND(ISBLANK(H24),ISBLANK(I24),ISBLANK(J24)),"-",IF(K24&gt;=MAX(K$6:K24),"ok","chyba!!!"))</f>
        <v>-</v>
      </c>
      <c r="N24" s="1"/>
    </row>
    <row r="25" spans="2:14">
      <c r="B25" s="42">
        <v>20</v>
      </c>
      <c r="C25" s="43"/>
      <c r="D25" s="19" t="str">
        <f>IF(ISBLANK(Tabulka4810[[#This Row],[start. č.]]),"-",VLOOKUP(CONCATENATE($F$2,"-",Tabulka4810[[#This Row],[m/ž]],"-",Tabulka4810[[#This Row],[start. č.]]),'3. REGISTRACE'!B:F,3,0))</f>
        <v>-</v>
      </c>
      <c r="E25" s="16" t="str">
        <f>IF(ISBLANK(Tabulka4810[[#This Row],[start. č.]]),"-",VLOOKUP(CONCATENATE($F$2,"-",Tabulka4810[[#This Row],[m/ž]],"-",Tabulka4810[[#This Row],[start. č.]]),'3. REGISTRACE'!B:F,4,0))</f>
        <v>-</v>
      </c>
      <c r="F25" s="44" t="str">
        <f>IF(ISBLANK(Tabulka4810[[#This Row],[start. č.]]),"-",VLOOKUP(CONCATENATE($F$2,"-",Tabulka4810[[#This Row],[m/ž]],"-",Tabulka4810[[#This Row],[start. č.]]),'3. REGISTRACE'!B:F,5,0))</f>
        <v>-</v>
      </c>
      <c r="G25" s="16" t="str">
        <f t="shared" si="0"/>
        <v>M</v>
      </c>
      <c r="H25" s="49"/>
      <c r="I25" s="46"/>
      <c r="J25" s="50"/>
      <c r="K25" s="40">
        <f>TIME(Tabulka4810[[#This Row],[hod]],Tabulka4810[[#This Row],[min]],Tabulka4810[[#This Row],[sek]])</f>
        <v>0</v>
      </c>
      <c r="L25" s="52" t="str">
        <f>IF(AND(ISBLANK(H25),ISBLANK(I25),ISBLANK(J25)),"-",IF(K25&gt;=MAX(K$6:K25),"ok","chyba!!!"))</f>
        <v>-</v>
      </c>
      <c r="N25" s="1"/>
    </row>
    <row r="26" spans="2:14">
      <c r="B26" s="42">
        <v>21</v>
      </c>
      <c r="C26" s="43"/>
      <c r="D26" s="19" t="str">
        <f>IF(ISBLANK(Tabulka4810[[#This Row],[start. č.]]),"-",VLOOKUP(CONCATENATE($F$2,"-",Tabulka4810[[#This Row],[m/ž]],"-",Tabulka4810[[#This Row],[start. č.]]),'3. REGISTRACE'!B:F,3,0))</f>
        <v>-</v>
      </c>
      <c r="E26" s="16" t="str">
        <f>IF(ISBLANK(Tabulka4810[[#This Row],[start. č.]]),"-",VLOOKUP(CONCATENATE($F$2,"-",Tabulka4810[[#This Row],[m/ž]],"-",Tabulka4810[[#This Row],[start. č.]]),'3. REGISTRACE'!B:F,4,0))</f>
        <v>-</v>
      </c>
      <c r="F26" s="44" t="str">
        <f>IF(ISBLANK(Tabulka4810[[#This Row],[start. č.]]),"-",VLOOKUP(CONCATENATE($F$2,"-",Tabulka4810[[#This Row],[m/ž]],"-",Tabulka4810[[#This Row],[start. č.]]),'3. REGISTRACE'!B:F,5,0))</f>
        <v>-</v>
      </c>
      <c r="G26" s="16" t="str">
        <f t="shared" si="0"/>
        <v>M</v>
      </c>
      <c r="H26" s="49"/>
      <c r="I26" s="46"/>
      <c r="J26" s="50"/>
      <c r="K26" s="40">
        <f>TIME(Tabulka4810[[#This Row],[hod]],Tabulka4810[[#This Row],[min]],Tabulka4810[[#This Row],[sek]])</f>
        <v>0</v>
      </c>
      <c r="L26" s="52" t="str">
        <f>IF(AND(ISBLANK(H26),ISBLANK(I26),ISBLANK(J26)),"-",IF(K26&gt;=MAX(K$6:K26),"ok","chyba!!!"))</f>
        <v>-</v>
      </c>
      <c r="N26" s="1"/>
    </row>
    <row r="27" spans="2:14">
      <c r="B27" s="42">
        <v>22</v>
      </c>
      <c r="C27" s="43"/>
      <c r="D27" s="19" t="str">
        <f>IF(ISBLANK(Tabulka4810[[#This Row],[start. č.]]),"-",VLOOKUP(CONCATENATE($F$2,"-",Tabulka4810[[#This Row],[m/ž]],"-",Tabulka4810[[#This Row],[start. č.]]),'3. REGISTRACE'!B:F,3,0))</f>
        <v>-</v>
      </c>
      <c r="E27" s="16" t="str">
        <f>IF(ISBLANK(Tabulka4810[[#This Row],[start. č.]]),"-",VLOOKUP(CONCATENATE($F$2,"-",Tabulka4810[[#This Row],[m/ž]],"-",Tabulka4810[[#This Row],[start. č.]]),'3. REGISTRACE'!B:F,4,0))</f>
        <v>-</v>
      </c>
      <c r="F27" s="44" t="str">
        <f>IF(ISBLANK(Tabulka4810[[#This Row],[start. č.]]),"-",VLOOKUP(CONCATENATE($F$2,"-",Tabulka4810[[#This Row],[m/ž]],"-",Tabulka4810[[#This Row],[start. č.]]),'3. REGISTRACE'!B:F,5,0))</f>
        <v>-</v>
      </c>
      <c r="G27" s="16" t="str">
        <f t="shared" si="0"/>
        <v>M</v>
      </c>
      <c r="H27" s="49"/>
      <c r="I27" s="46"/>
      <c r="J27" s="50"/>
      <c r="K27" s="40">
        <f>TIME(Tabulka4810[[#This Row],[hod]],Tabulka4810[[#This Row],[min]],Tabulka4810[[#This Row],[sek]])</f>
        <v>0</v>
      </c>
      <c r="L27" s="52" t="str">
        <f>IF(AND(ISBLANK(H27),ISBLANK(I27),ISBLANK(J27)),"-",IF(K27&gt;=MAX(K$6:K27),"ok","chyba!!!"))</f>
        <v>-</v>
      </c>
      <c r="N27" s="1"/>
    </row>
    <row r="28" spans="2:14">
      <c r="B28" s="42">
        <v>23</v>
      </c>
      <c r="C28" s="43"/>
      <c r="D28" s="19" t="str">
        <f>IF(ISBLANK(Tabulka4810[[#This Row],[start. č.]]),"-",VLOOKUP(CONCATENATE($F$2,"-",Tabulka4810[[#This Row],[m/ž]],"-",Tabulka4810[[#This Row],[start. č.]]),'3. REGISTRACE'!B:F,3,0))</f>
        <v>-</v>
      </c>
      <c r="E28" s="16" t="str">
        <f>IF(ISBLANK(Tabulka4810[[#This Row],[start. č.]]),"-",VLOOKUP(CONCATENATE($F$2,"-",Tabulka4810[[#This Row],[m/ž]],"-",Tabulka4810[[#This Row],[start. č.]]),'3. REGISTRACE'!B:F,4,0))</f>
        <v>-</v>
      </c>
      <c r="F28" s="44" t="str">
        <f>IF(ISBLANK(Tabulka4810[[#This Row],[start. č.]]),"-",VLOOKUP(CONCATENATE($F$2,"-",Tabulka4810[[#This Row],[m/ž]],"-",Tabulka4810[[#This Row],[start. č.]]),'3. REGISTRACE'!B:F,5,0))</f>
        <v>-</v>
      </c>
      <c r="G28" s="16" t="str">
        <f t="shared" si="0"/>
        <v>M</v>
      </c>
      <c r="H28" s="49"/>
      <c r="I28" s="46"/>
      <c r="J28" s="50"/>
      <c r="K28" s="40">
        <f>TIME(Tabulka4810[[#This Row],[hod]],Tabulka4810[[#This Row],[min]],Tabulka4810[[#This Row],[sek]])</f>
        <v>0</v>
      </c>
      <c r="L28" s="52" t="str">
        <f>IF(AND(ISBLANK(H28),ISBLANK(I28),ISBLANK(J28)),"-",IF(K28&gt;=MAX(K$6:K28),"ok","chyba!!!"))</f>
        <v>-</v>
      </c>
      <c r="N28" s="1"/>
    </row>
    <row r="29" spans="2:14">
      <c r="B29" s="42">
        <v>24</v>
      </c>
      <c r="C29" s="43"/>
      <c r="D29" s="19" t="str">
        <f>IF(ISBLANK(Tabulka4810[[#This Row],[start. č.]]),"-",VLOOKUP(CONCATENATE($F$2,"-",Tabulka4810[[#This Row],[m/ž]],"-",Tabulka4810[[#This Row],[start. č.]]),'3. REGISTRACE'!B:F,3,0))</f>
        <v>-</v>
      </c>
      <c r="E29" s="16" t="str">
        <f>IF(ISBLANK(Tabulka4810[[#This Row],[start. č.]]),"-",VLOOKUP(CONCATENATE($F$2,"-",Tabulka4810[[#This Row],[m/ž]],"-",Tabulka4810[[#This Row],[start. č.]]),'3. REGISTRACE'!B:F,4,0))</f>
        <v>-</v>
      </c>
      <c r="F29" s="44" t="str">
        <f>IF(ISBLANK(Tabulka4810[[#This Row],[start. č.]]),"-",VLOOKUP(CONCATENATE($F$2,"-",Tabulka4810[[#This Row],[m/ž]],"-",Tabulka4810[[#This Row],[start. č.]]),'3. REGISTRACE'!B:F,5,0))</f>
        <v>-</v>
      </c>
      <c r="G29" s="16" t="str">
        <f t="shared" si="0"/>
        <v>M</v>
      </c>
      <c r="H29" s="49"/>
      <c r="I29" s="46"/>
      <c r="J29" s="50"/>
      <c r="K29" s="40">
        <f>TIME(Tabulka4810[[#This Row],[hod]],Tabulka4810[[#This Row],[min]],Tabulka4810[[#This Row],[sek]])</f>
        <v>0</v>
      </c>
      <c r="L29" s="52" t="str">
        <f>IF(AND(ISBLANK(H29),ISBLANK(I29),ISBLANK(J29)),"-",IF(K29&gt;=MAX(K$6:K29),"ok","chyba!!!"))</f>
        <v>-</v>
      </c>
      <c r="N29" s="1"/>
    </row>
    <row r="30" spans="2:14">
      <c r="B30" s="42">
        <v>25</v>
      </c>
      <c r="C30" s="43"/>
      <c r="D30" s="19" t="str">
        <f>IF(ISBLANK(Tabulka4810[[#This Row],[start. č.]]),"-",VLOOKUP(CONCATENATE($F$2,"-",Tabulka4810[[#This Row],[m/ž]],"-",Tabulka4810[[#This Row],[start. č.]]),'3. REGISTRACE'!B:F,3,0))</f>
        <v>-</v>
      </c>
      <c r="E30" s="16" t="str">
        <f>IF(ISBLANK(Tabulka4810[[#This Row],[start. č.]]),"-",VLOOKUP(CONCATENATE($F$2,"-",Tabulka4810[[#This Row],[m/ž]],"-",Tabulka4810[[#This Row],[start. č.]]),'3. REGISTRACE'!B:F,4,0))</f>
        <v>-</v>
      </c>
      <c r="F30" s="44" t="str">
        <f>IF(ISBLANK(Tabulka4810[[#This Row],[start. č.]]),"-",VLOOKUP(CONCATENATE($F$2,"-",Tabulka4810[[#This Row],[m/ž]],"-",Tabulka4810[[#This Row],[start. č.]]),'3. REGISTRACE'!B:F,5,0))</f>
        <v>-</v>
      </c>
      <c r="G30" s="16" t="str">
        <f t="shared" si="0"/>
        <v>M</v>
      </c>
      <c r="H30" s="49"/>
      <c r="I30" s="46"/>
      <c r="J30" s="50"/>
      <c r="K30" s="40">
        <f>TIME(Tabulka4810[[#This Row],[hod]],Tabulka4810[[#This Row],[min]],Tabulka4810[[#This Row],[sek]])</f>
        <v>0</v>
      </c>
      <c r="L30" s="52" t="str">
        <f>IF(AND(ISBLANK(H30),ISBLANK(I30),ISBLANK(J30)),"-",IF(K30&gt;=MAX(K$6:K30),"ok","chyba!!!"))</f>
        <v>-</v>
      </c>
      <c r="N30" s="1"/>
    </row>
    <row r="33" spans="2:14" ht="15.75">
      <c r="B33" s="59" t="s">
        <v>93</v>
      </c>
      <c r="D33" s="2"/>
      <c r="L33" s="71" t="str">
        <f>IF(ISBLANK('1. Index'!C44),"-",'1. Index'!C44)</f>
        <v>-</v>
      </c>
      <c r="M33" s="71"/>
    </row>
    <row r="35" spans="2:14">
      <c r="B35" s="1" t="s">
        <v>13</v>
      </c>
      <c r="C35" s="2" t="s">
        <v>0</v>
      </c>
      <c r="D35" s="1" t="s">
        <v>14</v>
      </c>
      <c r="E35" s="2" t="s">
        <v>3</v>
      </c>
      <c r="F35" s="1" t="s">
        <v>1</v>
      </c>
      <c r="G35" s="2" t="s">
        <v>2</v>
      </c>
      <c r="H35" s="2" t="s">
        <v>15</v>
      </c>
      <c r="I35" s="2" t="s">
        <v>16</v>
      </c>
      <c r="J35" s="2" t="s">
        <v>17</v>
      </c>
      <c r="K35" s="41" t="s">
        <v>18</v>
      </c>
      <c r="L35" s="51" t="s">
        <v>83</v>
      </c>
      <c r="N35" s="1"/>
    </row>
    <row r="36" spans="2:14">
      <c r="B36" s="42">
        <v>1</v>
      </c>
      <c r="C36" s="43">
        <v>144</v>
      </c>
      <c r="D36" s="19" t="str">
        <f>IF(ISBLANK(Tabulka44911[[#This Row],[start. č.]]),"-",VLOOKUP(CONCATENATE($F$2,"-",Tabulka44911[[#This Row],[m/ž]],"-",Tabulka44911[[#This Row],[start. č.]]),'3. REGISTRACE'!B:F,3,0))</f>
        <v>Eiseltová Ellen</v>
      </c>
      <c r="E36" s="16">
        <f>IF(ISBLANK(Tabulka44911[[#This Row],[start. č.]]),"-",VLOOKUP(CONCATENATE($F$2,"-",Tabulka44911[[#This Row],[m/ž]],"-",Tabulka44911[[#This Row],[start. č.]]),'3. REGISTRACE'!B:F,4,0))</f>
        <v>2008</v>
      </c>
      <c r="F36" s="44" t="str">
        <f>IF(ISBLANK(Tabulka44911[[#This Row],[start. č.]]),"-",VLOOKUP(CONCATENATE($F$2,"-",Tabulka44911[[#This Row],[m/ž]],"-",Tabulka44911[[#This Row],[start. č.]]),'3. REGISTRACE'!B:F,5,0))</f>
        <v>SK Dynamo ČB</v>
      </c>
      <c r="G36" s="60" t="str">
        <f t="shared" ref="G36:G60" si="1">"Z"</f>
        <v>Z</v>
      </c>
      <c r="H36" s="47">
        <v>0</v>
      </c>
      <c r="I36" s="45">
        <v>1</v>
      </c>
      <c r="J36" s="48">
        <v>32</v>
      </c>
      <c r="K36" s="40">
        <f>TIME(Tabulka44911[[#This Row],[hod]],Tabulka44911[[#This Row],[min]],Tabulka44911[[#This Row],[sek]])</f>
        <v>1.0648148148148147E-3</v>
      </c>
      <c r="L36" s="52" t="str">
        <f>IF(AND(ISBLANK(H36),ISBLANK(I36),ISBLANK(J36)),"-",IF(K36&gt;=MAX(K$36:K36),"ok","chyba!!!"))</f>
        <v>ok</v>
      </c>
      <c r="N36" s="1"/>
    </row>
    <row r="37" spans="2:14">
      <c r="B37" s="42">
        <v>2</v>
      </c>
      <c r="C37" s="43">
        <v>176</v>
      </c>
      <c r="D37" s="19" t="str">
        <f>IF(ISBLANK(Tabulka44911[[#This Row],[start. č.]]),"-",VLOOKUP(CONCATENATE($F$2,"-",Tabulka44911[[#This Row],[m/ž]],"-",Tabulka44911[[#This Row],[start. č.]]),'3. REGISTRACE'!B:F,3,0))</f>
        <v>Kvíderová Alžběta</v>
      </c>
      <c r="E37" s="16">
        <f>IF(ISBLANK(Tabulka44911[[#This Row],[start. č.]]),"-",VLOOKUP(CONCATENATE($F$2,"-",Tabulka44911[[#This Row],[m/ž]],"-",Tabulka44911[[#This Row],[start. č.]]),'3. REGISTRACE'!B:F,4,0))</f>
        <v>2009</v>
      </c>
      <c r="F37" s="44" t="str">
        <f>IF(ISBLANK(Tabulka44911[[#This Row],[start. č.]]),"-",VLOOKUP(CONCATENATE($F$2,"-",Tabulka44911[[#This Row],[m/ž]],"-",Tabulka44911[[#This Row],[start. č.]]),'3. REGISTRACE'!B:F,5,0))</f>
        <v>Jiskra Třeboň</v>
      </c>
      <c r="G37" s="16" t="str">
        <f t="shared" si="1"/>
        <v>Z</v>
      </c>
      <c r="H37" s="49">
        <v>0</v>
      </c>
      <c r="I37" s="46">
        <v>1</v>
      </c>
      <c r="J37" s="50">
        <v>34</v>
      </c>
      <c r="K37" s="40">
        <f>TIME(Tabulka44911[[#This Row],[hod]],Tabulka44911[[#This Row],[min]],Tabulka44911[[#This Row],[sek]])</f>
        <v>1.0879629629629629E-3</v>
      </c>
      <c r="L37" s="52" t="str">
        <f>IF(AND(ISBLANK(H37),ISBLANK(I37),ISBLANK(J37)),"-",IF(K37&gt;=MAX(K$36:K37),"ok","chyba!!!"))</f>
        <v>ok</v>
      </c>
      <c r="N37" s="1"/>
    </row>
    <row r="38" spans="2:14">
      <c r="B38" s="42">
        <v>3</v>
      </c>
      <c r="C38" s="43">
        <v>143</v>
      </c>
      <c r="D38" s="19" t="str">
        <f>IF(ISBLANK(Tabulka44911[[#This Row],[start. č.]]),"-",VLOOKUP(CONCATENATE($F$2,"-",Tabulka44911[[#This Row],[m/ž]],"-",Tabulka44911[[#This Row],[start. č.]]),'3. REGISTRACE'!B:F,3,0))</f>
        <v>Hirschová Marion</v>
      </c>
      <c r="E38" s="16">
        <f>IF(ISBLANK(Tabulka44911[[#This Row],[start. č.]]),"-",VLOOKUP(CONCATENATE($F$2,"-",Tabulka44911[[#This Row],[m/ž]],"-",Tabulka44911[[#This Row],[start. č.]]),'3. REGISTRACE'!B:F,4,0))</f>
        <v>2008</v>
      </c>
      <c r="F38" s="44" t="str">
        <f>IF(ISBLANK(Tabulka44911[[#This Row],[start. č.]]),"-",VLOOKUP(CONCATENATE($F$2,"-",Tabulka44911[[#This Row],[m/ž]],"-",Tabulka44911[[#This Row],[start. č.]]),'3. REGISTRACE'!B:F,5,0))</f>
        <v>TJ Motor ČB</v>
      </c>
      <c r="G38" s="16" t="str">
        <f t="shared" si="1"/>
        <v>Z</v>
      </c>
      <c r="H38" s="49">
        <v>0</v>
      </c>
      <c r="I38" s="46">
        <v>1</v>
      </c>
      <c r="J38" s="50">
        <v>43</v>
      </c>
      <c r="K38" s="40">
        <f>TIME(Tabulka44911[[#This Row],[hod]],Tabulka44911[[#This Row],[min]],Tabulka44911[[#This Row],[sek]])</f>
        <v>1.1921296296296296E-3</v>
      </c>
      <c r="L38" s="52" t="str">
        <f>IF(AND(ISBLANK(H38),ISBLANK(I38),ISBLANK(J38)),"-",IF(K38&gt;=MAX(K$36:K38),"ok","chyba!!!"))</f>
        <v>ok</v>
      </c>
      <c r="N38" s="1"/>
    </row>
    <row r="39" spans="2:14">
      <c r="B39" s="42">
        <v>4</v>
      </c>
      <c r="C39" s="43">
        <v>163</v>
      </c>
      <c r="D39" s="19" t="str">
        <f>IF(ISBLANK(Tabulka44911[[#This Row],[start. č.]]),"-",VLOOKUP(CONCATENATE($F$2,"-",Tabulka44911[[#This Row],[m/ž]],"-",Tabulka44911[[#This Row],[start. č.]]),'3. REGISTRACE'!B:F,3,0))</f>
        <v>Větrovcová Tereza</v>
      </c>
      <c r="E39" s="16">
        <f>IF(ISBLANK(Tabulka44911[[#This Row],[start. č.]]),"-",VLOOKUP(CONCATENATE($F$2,"-",Tabulka44911[[#This Row],[m/ž]],"-",Tabulka44911[[#This Row],[start. č.]]),'3. REGISTRACE'!B:F,4,0))</f>
        <v>2009</v>
      </c>
      <c r="F39" s="44" t="str">
        <f>IF(ISBLANK(Tabulka44911[[#This Row],[start. č.]]),"-",VLOOKUP(CONCATENATE($F$2,"-",Tabulka44911[[#This Row],[m/ž]],"-",Tabulka44911[[#This Row],[start. č.]]),'3. REGISTRACE'!B:F,5,0))</f>
        <v>Boršov</v>
      </c>
      <c r="G39" s="16" t="str">
        <f t="shared" si="1"/>
        <v>Z</v>
      </c>
      <c r="H39" s="49">
        <v>0</v>
      </c>
      <c r="I39" s="46">
        <v>1</v>
      </c>
      <c r="J39" s="50">
        <v>58</v>
      </c>
      <c r="K39" s="40">
        <f>TIME(Tabulka44911[[#This Row],[hod]],Tabulka44911[[#This Row],[min]],Tabulka44911[[#This Row],[sek]])</f>
        <v>1.3657407407407409E-3</v>
      </c>
      <c r="L39" s="52" t="str">
        <f>IF(AND(ISBLANK(H39),ISBLANK(I39),ISBLANK(J39)),"-",IF(K39&gt;=MAX(K$36:K39),"ok","chyba!!!"))</f>
        <v>ok</v>
      </c>
      <c r="N39" s="1"/>
    </row>
    <row r="40" spans="2:14">
      <c r="B40" s="42">
        <v>5</v>
      </c>
      <c r="C40" s="43"/>
      <c r="D40" s="19" t="str">
        <f>IF(ISBLANK(Tabulka44911[[#This Row],[start. č.]]),"-",VLOOKUP(CONCATENATE($F$2,"-",Tabulka44911[[#This Row],[m/ž]],"-",Tabulka44911[[#This Row],[start. č.]]),'3. REGISTRACE'!B:F,3,0))</f>
        <v>-</v>
      </c>
      <c r="E40" s="16" t="str">
        <f>IF(ISBLANK(Tabulka44911[[#This Row],[start. č.]]),"-",VLOOKUP(CONCATENATE($F$2,"-",Tabulka44911[[#This Row],[m/ž]],"-",Tabulka44911[[#This Row],[start. č.]]),'3. REGISTRACE'!B:F,4,0))</f>
        <v>-</v>
      </c>
      <c r="F40" s="44" t="str">
        <f>IF(ISBLANK(Tabulka44911[[#This Row],[start. č.]]),"-",VLOOKUP(CONCATENATE($F$2,"-",Tabulka44911[[#This Row],[m/ž]],"-",Tabulka44911[[#This Row],[start. č.]]),'3. REGISTRACE'!B:F,5,0))</f>
        <v>-</v>
      </c>
      <c r="G40" s="16" t="str">
        <f t="shared" si="1"/>
        <v>Z</v>
      </c>
      <c r="H40" s="49"/>
      <c r="I40" s="46"/>
      <c r="J40" s="50"/>
      <c r="K40" s="40">
        <f>TIME(Tabulka44911[[#This Row],[hod]],Tabulka44911[[#This Row],[min]],Tabulka44911[[#This Row],[sek]])</f>
        <v>0</v>
      </c>
      <c r="L40" s="52" t="str">
        <f>IF(AND(ISBLANK(H40),ISBLANK(I40),ISBLANK(J40)),"-",IF(K40&gt;=MAX(K$36:K40),"ok","chyba!!!"))</f>
        <v>-</v>
      </c>
      <c r="N40" s="1"/>
    </row>
    <row r="41" spans="2:14">
      <c r="B41" s="42">
        <v>6</v>
      </c>
      <c r="C41" s="43"/>
      <c r="D41" s="19" t="str">
        <f>IF(ISBLANK(Tabulka44911[[#This Row],[start. č.]]),"-",VLOOKUP(CONCATENATE($F$2,"-",Tabulka44911[[#This Row],[m/ž]],"-",Tabulka44911[[#This Row],[start. č.]]),'3. REGISTRACE'!B:F,3,0))</f>
        <v>-</v>
      </c>
      <c r="E41" s="16" t="str">
        <f>IF(ISBLANK(Tabulka44911[[#This Row],[start. č.]]),"-",VLOOKUP(CONCATENATE($F$2,"-",Tabulka44911[[#This Row],[m/ž]],"-",Tabulka44911[[#This Row],[start. č.]]),'3. REGISTRACE'!B:F,4,0))</f>
        <v>-</v>
      </c>
      <c r="F41" s="44" t="str">
        <f>IF(ISBLANK(Tabulka44911[[#This Row],[start. č.]]),"-",VLOOKUP(CONCATENATE($F$2,"-",Tabulka44911[[#This Row],[m/ž]],"-",Tabulka44911[[#This Row],[start. č.]]),'3. REGISTRACE'!B:F,5,0))</f>
        <v>-</v>
      </c>
      <c r="G41" s="16" t="str">
        <f t="shared" si="1"/>
        <v>Z</v>
      </c>
      <c r="H41" s="49"/>
      <c r="I41" s="46"/>
      <c r="J41" s="50"/>
      <c r="K41" s="40">
        <f>TIME(Tabulka44911[[#This Row],[hod]],Tabulka44911[[#This Row],[min]],Tabulka44911[[#This Row],[sek]])</f>
        <v>0</v>
      </c>
      <c r="L41" s="52" t="str">
        <f>IF(AND(ISBLANK(H41),ISBLANK(I41),ISBLANK(J41)),"-",IF(K41&gt;=MAX(K$36:K41),"ok","chyba!!!"))</f>
        <v>-</v>
      </c>
      <c r="N41" s="1"/>
    </row>
    <row r="42" spans="2:14">
      <c r="B42" s="42">
        <v>7</v>
      </c>
      <c r="C42" s="43"/>
      <c r="D42" s="19" t="str">
        <f>IF(ISBLANK(Tabulka44911[[#This Row],[start. č.]]),"-",VLOOKUP(CONCATENATE($F$2,"-",Tabulka44911[[#This Row],[m/ž]],"-",Tabulka44911[[#This Row],[start. č.]]),'3. REGISTRACE'!B:F,3,0))</f>
        <v>-</v>
      </c>
      <c r="E42" s="16" t="str">
        <f>IF(ISBLANK(Tabulka44911[[#This Row],[start. č.]]),"-",VLOOKUP(CONCATENATE($F$2,"-",Tabulka44911[[#This Row],[m/ž]],"-",Tabulka44911[[#This Row],[start. č.]]),'3. REGISTRACE'!B:F,4,0))</f>
        <v>-</v>
      </c>
      <c r="F42" s="44" t="str">
        <f>IF(ISBLANK(Tabulka44911[[#This Row],[start. č.]]),"-",VLOOKUP(CONCATENATE($F$2,"-",Tabulka44911[[#This Row],[m/ž]],"-",Tabulka44911[[#This Row],[start. č.]]),'3. REGISTRACE'!B:F,5,0))</f>
        <v>-</v>
      </c>
      <c r="G42" s="16" t="str">
        <f t="shared" si="1"/>
        <v>Z</v>
      </c>
      <c r="H42" s="49"/>
      <c r="I42" s="46"/>
      <c r="J42" s="50"/>
      <c r="K42" s="40">
        <f>TIME(Tabulka44911[[#This Row],[hod]],Tabulka44911[[#This Row],[min]],Tabulka44911[[#This Row],[sek]])</f>
        <v>0</v>
      </c>
      <c r="L42" s="52" t="str">
        <f>IF(AND(ISBLANK(H42),ISBLANK(I42),ISBLANK(J42)),"-",IF(K42&gt;=MAX(K$36:K42),"ok","chyba!!!"))</f>
        <v>-</v>
      </c>
      <c r="N42" s="1"/>
    </row>
    <row r="43" spans="2:14">
      <c r="B43" s="42">
        <v>8</v>
      </c>
      <c r="C43" s="43"/>
      <c r="D43" s="19" t="str">
        <f>IF(ISBLANK(Tabulka44911[[#This Row],[start. č.]]),"-",VLOOKUP(CONCATENATE($F$2,"-",Tabulka44911[[#This Row],[m/ž]],"-",Tabulka44911[[#This Row],[start. č.]]),'3. REGISTRACE'!B:F,3,0))</f>
        <v>-</v>
      </c>
      <c r="E43" s="16" t="str">
        <f>IF(ISBLANK(Tabulka44911[[#This Row],[start. č.]]),"-",VLOOKUP(CONCATENATE($F$2,"-",Tabulka44911[[#This Row],[m/ž]],"-",Tabulka44911[[#This Row],[start. č.]]),'3. REGISTRACE'!B:F,4,0))</f>
        <v>-</v>
      </c>
      <c r="F43" s="44" t="str">
        <f>IF(ISBLANK(Tabulka44911[[#This Row],[start. č.]]),"-",VLOOKUP(CONCATENATE($F$2,"-",Tabulka44911[[#This Row],[m/ž]],"-",Tabulka44911[[#This Row],[start. č.]]),'3. REGISTRACE'!B:F,5,0))</f>
        <v>-</v>
      </c>
      <c r="G43" s="16" t="str">
        <f t="shared" si="1"/>
        <v>Z</v>
      </c>
      <c r="H43" s="49"/>
      <c r="I43" s="46"/>
      <c r="J43" s="50"/>
      <c r="K43" s="40">
        <f>TIME(Tabulka44911[[#This Row],[hod]],Tabulka44911[[#This Row],[min]],Tabulka44911[[#This Row],[sek]])</f>
        <v>0</v>
      </c>
      <c r="L43" s="52" t="str">
        <f>IF(AND(ISBLANK(H43),ISBLANK(I43),ISBLANK(J43)),"-",IF(K43&gt;=MAX(K$36:K43),"ok","chyba!!!"))</f>
        <v>-</v>
      </c>
      <c r="N43" s="1"/>
    </row>
    <row r="44" spans="2:14">
      <c r="B44" s="42">
        <v>9</v>
      </c>
      <c r="C44" s="43"/>
      <c r="D44" s="19" t="str">
        <f>IF(ISBLANK(Tabulka44911[[#This Row],[start. č.]]),"-",VLOOKUP(CONCATENATE($F$2,"-",Tabulka44911[[#This Row],[m/ž]],"-",Tabulka44911[[#This Row],[start. č.]]),'3. REGISTRACE'!B:F,3,0))</f>
        <v>-</v>
      </c>
      <c r="E44" s="16" t="str">
        <f>IF(ISBLANK(Tabulka44911[[#This Row],[start. č.]]),"-",VLOOKUP(CONCATENATE($F$2,"-",Tabulka44911[[#This Row],[m/ž]],"-",Tabulka44911[[#This Row],[start. č.]]),'3. REGISTRACE'!B:F,4,0))</f>
        <v>-</v>
      </c>
      <c r="F44" s="44" t="str">
        <f>IF(ISBLANK(Tabulka44911[[#This Row],[start. č.]]),"-",VLOOKUP(CONCATENATE($F$2,"-",Tabulka44911[[#This Row],[m/ž]],"-",Tabulka44911[[#This Row],[start. č.]]),'3. REGISTRACE'!B:F,5,0))</f>
        <v>-</v>
      </c>
      <c r="G44" s="16" t="str">
        <f t="shared" si="1"/>
        <v>Z</v>
      </c>
      <c r="H44" s="49"/>
      <c r="I44" s="46"/>
      <c r="J44" s="50"/>
      <c r="K44" s="40">
        <f>TIME(Tabulka44911[[#This Row],[hod]],Tabulka44911[[#This Row],[min]],Tabulka44911[[#This Row],[sek]])</f>
        <v>0</v>
      </c>
      <c r="L44" s="52" t="str">
        <f>IF(AND(ISBLANK(H44),ISBLANK(I44),ISBLANK(J44)),"-",IF(K44&gt;=MAX(K$36:K44),"ok","chyba!!!"))</f>
        <v>-</v>
      </c>
      <c r="N44" s="1"/>
    </row>
    <row r="45" spans="2:14">
      <c r="B45" s="42">
        <v>10</v>
      </c>
      <c r="C45" s="43"/>
      <c r="D45" s="19" t="str">
        <f>IF(ISBLANK(Tabulka44911[[#This Row],[start. č.]]),"-",VLOOKUP(CONCATENATE($F$2,"-",Tabulka44911[[#This Row],[m/ž]],"-",Tabulka44911[[#This Row],[start. č.]]),'3. REGISTRACE'!B:F,3,0))</f>
        <v>-</v>
      </c>
      <c r="E45" s="16" t="str">
        <f>IF(ISBLANK(Tabulka44911[[#This Row],[start. č.]]),"-",VLOOKUP(CONCATENATE($F$2,"-",Tabulka44911[[#This Row],[m/ž]],"-",Tabulka44911[[#This Row],[start. č.]]),'3. REGISTRACE'!B:F,4,0))</f>
        <v>-</v>
      </c>
      <c r="F45" s="44" t="str">
        <f>IF(ISBLANK(Tabulka44911[[#This Row],[start. č.]]),"-",VLOOKUP(CONCATENATE($F$2,"-",Tabulka44911[[#This Row],[m/ž]],"-",Tabulka44911[[#This Row],[start. č.]]),'3. REGISTRACE'!B:F,5,0))</f>
        <v>-</v>
      </c>
      <c r="G45" s="16" t="str">
        <f t="shared" si="1"/>
        <v>Z</v>
      </c>
      <c r="H45" s="49"/>
      <c r="I45" s="46"/>
      <c r="J45" s="50"/>
      <c r="K45" s="40">
        <f>TIME(Tabulka44911[[#This Row],[hod]],Tabulka44911[[#This Row],[min]],Tabulka44911[[#This Row],[sek]])</f>
        <v>0</v>
      </c>
      <c r="L45" s="52" t="str">
        <f>IF(AND(ISBLANK(H45),ISBLANK(I45),ISBLANK(J45)),"-",IF(K45&gt;=MAX(K$36:K45),"ok","chyba!!!"))</f>
        <v>-</v>
      </c>
      <c r="N45" s="1"/>
    </row>
    <row r="46" spans="2:14">
      <c r="B46" s="42">
        <v>11</v>
      </c>
      <c r="C46" s="43"/>
      <c r="D46" s="19" t="str">
        <f>IF(ISBLANK(Tabulka44911[[#This Row],[start. č.]]),"-",VLOOKUP(CONCATENATE($F$2,"-",Tabulka44911[[#This Row],[m/ž]],"-",Tabulka44911[[#This Row],[start. č.]]),'3. REGISTRACE'!B:F,3,0))</f>
        <v>-</v>
      </c>
      <c r="E46" s="16" t="str">
        <f>IF(ISBLANK(Tabulka44911[[#This Row],[start. č.]]),"-",VLOOKUP(CONCATENATE($F$2,"-",Tabulka44911[[#This Row],[m/ž]],"-",Tabulka44911[[#This Row],[start. č.]]),'3. REGISTRACE'!B:F,4,0))</f>
        <v>-</v>
      </c>
      <c r="F46" s="44" t="str">
        <f>IF(ISBLANK(Tabulka44911[[#This Row],[start. č.]]),"-",VLOOKUP(CONCATENATE($F$2,"-",Tabulka44911[[#This Row],[m/ž]],"-",Tabulka44911[[#This Row],[start. č.]]),'3. REGISTRACE'!B:F,5,0))</f>
        <v>-</v>
      </c>
      <c r="G46" s="16" t="str">
        <f t="shared" si="1"/>
        <v>Z</v>
      </c>
      <c r="H46" s="49"/>
      <c r="I46" s="46"/>
      <c r="J46" s="50"/>
      <c r="K46" s="40">
        <f>TIME(Tabulka44911[[#This Row],[hod]],Tabulka44911[[#This Row],[min]],Tabulka44911[[#This Row],[sek]])</f>
        <v>0</v>
      </c>
      <c r="L46" s="52" t="str">
        <f>IF(AND(ISBLANK(H46),ISBLANK(I46),ISBLANK(J46)),"-",IF(K46&gt;=MAX(K$36:K46),"ok","chyba!!!"))</f>
        <v>-</v>
      </c>
      <c r="N46" s="1"/>
    </row>
    <row r="47" spans="2:14">
      <c r="B47" s="42">
        <v>12</v>
      </c>
      <c r="C47" s="43"/>
      <c r="D47" s="19" t="str">
        <f>IF(ISBLANK(Tabulka44911[[#This Row],[start. č.]]),"-",VLOOKUP(CONCATENATE($F$2,"-",Tabulka44911[[#This Row],[m/ž]],"-",Tabulka44911[[#This Row],[start. č.]]),'3. REGISTRACE'!B:F,3,0))</f>
        <v>-</v>
      </c>
      <c r="E47" s="16" t="str">
        <f>IF(ISBLANK(Tabulka44911[[#This Row],[start. č.]]),"-",VLOOKUP(CONCATENATE($F$2,"-",Tabulka44911[[#This Row],[m/ž]],"-",Tabulka44911[[#This Row],[start. č.]]),'3. REGISTRACE'!B:F,4,0))</f>
        <v>-</v>
      </c>
      <c r="F47" s="44" t="str">
        <f>IF(ISBLANK(Tabulka44911[[#This Row],[start. č.]]),"-",VLOOKUP(CONCATENATE($F$2,"-",Tabulka44911[[#This Row],[m/ž]],"-",Tabulka44911[[#This Row],[start. č.]]),'3. REGISTRACE'!B:F,5,0))</f>
        <v>-</v>
      </c>
      <c r="G47" s="16" t="str">
        <f t="shared" si="1"/>
        <v>Z</v>
      </c>
      <c r="H47" s="49"/>
      <c r="I47" s="46"/>
      <c r="J47" s="50"/>
      <c r="K47" s="40">
        <f>TIME(Tabulka44911[[#This Row],[hod]],Tabulka44911[[#This Row],[min]],Tabulka44911[[#This Row],[sek]])</f>
        <v>0</v>
      </c>
      <c r="L47" s="52" t="str">
        <f>IF(AND(ISBLANK(H47),ISBLANK(I47),ISBLANK(J47)),"-",IF(K47&gt;=MAX(K$36:K47),"ok","chyba!!!"))</f>
        <v>-</v>
      </c>
      <c r="N47" s="1"/>
    </row>
    <row r="48" spans="2:14">
      <c r="B48" s="42">
        <v>13</v>
      </c>
      <c r="C48" s="43"/>
      <c r="D48" s="19" t="str">
        <f>IF(ISBLANK(Tabulka44911[[#This Row],[start. č.]]),"-",VLOOKUP(CONCATENATE($F$2,"-",Tabulka44911[[#This Row],[m/ž]],"-",Tabulka44911[[#This Row],[start. č.]]),'3. REGISTRACE'!B:F,3,0))</f>
        <v>-</v>
      </c>
      <c r="E48" s="16" t="str">
        <f>IF(ISBLANK(Tabulka44911[[#This Row],[start. č.]]),"-",VLOOKUP(CONCATENATE($F$2,"-",Tabulka44911[[#This Row],[m/ž]],"-",Tabulka44911[[#This Row],[start. č.]]),'3. REGISTRACE'!B:F,4,0))</f>
        <v>-</v>
      </c>
      <c r="F48" s="44" t="str">
        <f>IF(ISBLANK(Tabulka44911[[#This Row],[start. č.]]),"-",VLOOKUP(CONCATENATE($F$2,"-",Tabulka44911[[#This Row],[m/ž]],"-",Tabulka44911[[#This Row],[start. č.]]),'3. REGISTRACE'!B:F,5,0))</f>
        <v>-</v>
      </c>
      <c r="G48" s="16" t="str">
        <f t="shared" si="1"/>
        <v>Z</v>
      </c>
      <c r="H48" s="49"/>
      <c r="I48" s="46"/>
      <c r="J48" s="50"/>
      <c r="K48" s="40">
        <f>TIME(Tabulka44911[[#This Row],[hod]],Tabulka44911[[#This Row],[min]],Tabulka44911[[#This Row],[sek]])</f>
        <v>0</v>
      </c>
      <c r="L48" s="52" t="str">
        <f>IF(AND(ISBLANK(H48),ISBLANK(I48),ISBLANK(J48)),"-",IF(K48&gt;=MAX(K$36:K48),"ok","chyba!!!"))</f>
        <v>-</v>
      </c>
      <c r="N48" s="1"/>
    </row>
    <row r="49" spans="2:14">
      <c r="B49" s="42">
        <v>14</v>
      </c>
      <c r="C49" s="43"/>
      <c r="D49" s="19" t="str">
        <f>IF(ISBLANK(Tabulka44911[[#This Row],[start. č.]]),"-",VLOOKUP(CONCATENATE($F$2,"-",Tabulka44911[[#This Row],[m/ž]],"-",Tabulka44911[[#This Row],[start. č.]]),'3. REGISTRACE'!B:F,3,0))</f>
        <v>-</v>
      </c>
      <c r="E49" s="16" t="str">
        <f>IF(ISBLANK(Tabulka44911[[#This Row],[start. č.]]),"-",VLOOKUP(CONCATENATE($F$2,"-",Tabulka44911[[#This Row],[m/ž]],"-",Tabulka44911[[#This Row],[start. č.]]),'3. REGISTRACE'!B:F,4,0))</f>
        <v>-</v>
      </c>
      <c r="F49" s="44" t="str">
        <f>IF(ISBLANK(Tabulka44911[[#This Row],[start. č.]]),"-",VLOOKUP(CONCATENATE($F$2,"-",Tabulka44911[[#This Row],[m/ž]],"-",Tabulka44911[[#This Row],[start. č.]]),'3. REGISTRACE'!B:F,5,0))</f>
        <v>-</v>
      </c>
      <c r="G49" s="16" t="str">
        <f t="shared" si="1"/>
        <v>Z</v>
      </c>
      <c r="H49" s="49"/>
      <c r="I49" s="46"/>
      <c r="J49" s="50"/>
      <c r="K49" s="40">
        <f>TIME(Tabulka44911[[#This Row],[hod]],Tabulka44911[[#This Row],[min]],Tabulka44911[[#This Row],[sek]])</f>
        <v>0</v>
      </c>
      <c r="L49" s="52" t="str">
        <f>IF(AND(ISBLANK(H49),ISBLANK(I49),ISBLANK(J49)),"-",IF(K49&gt;=MAX(K$36:K49),"ok","chyba!!!"))</f>
        <v>-</v>
      </c>
      <c r="N49" s="1"/>
    </row>
    <row r="50" spans="2:14">
      <c r="B50" s="42">
        <v>15</v>
      </c>
      <c r="C50" s="43"/>
      <c r="D50" s="19" t="str">
        <f>IF(ISBLANK(Tabulka44911[[#This Row],[start. č.]]),"-",VLOOKUP(CONCATENATE($F$2,"-",Tabulka44911[[#This Row],[m/ž]],"-",Tabulka44911[[#This Row],[start. č.]]),'3. REGISTRACE'!B:F,3,0))</f>
        <v>-</v>
      </c>
      <c r="E50" s="16" t="str">
        <f>IF(ISBLANK(Tabulka44911[[#This Row],[start. č.]]),"-",VLOOKUP(CONCATENATE($F$2,"-",Tabulka44911[[#This Row],[m/ž]],"-",Tabulka44911[[#This Row],[start. č.]]),'3. REGISTRACE'!B:F,4,0))</f>
        <v>-</v>
      </c>
      <c r="F50" s="44" t="str">
        <f>IF(ISBLANK(Tabulka44911[[#This Row],[start. č.]]),"-",VLOOKUP(CONCATENATE($F$2,"-",Tabulka44911[[#This Row],[m/ž]],"-",Tabulka44911[[#This Row],[start. č.]]),'3. REGISTRACE'!B:F,5,0))</f>
        <v>-</v>
      </c>
      <c r="G50" s="16" t="str">
        <f t="shared" si="1"/>
        <v>Z</v>
      </c>
      <c r="H50" s="49"/>
      <c r="I50" s="46"/>
      <c r="J50" s="50"/>
      <c r="K50" s="40">
        <f>TIME(Tabulka44911[[#This Row],[hod]],Tabulka44911[[#This Row],[min]],Tabulka44911[[#This Row],[sek]])</f>
        <v>0</v>
      </c>
      <c r="L50" s="52" t="str">
        <f>IF(AND(ISBLANK(H50),ISBLANK(I50),ISBLANK(J50)),"-",IF(K50&gt;=MAX(K$36:K50),"ok","chyba!!!"))</f>
        <v>-</v>
      </c>
      <c r="N50" s="1"/>
    </row>
    <row r="51" spans="2:14">
      <c r="B51" s="42">
        <v>16</v>
      </c>
      <c r="C51" s="43"/>
      <c r="D51" s="19" t="str">
        <f>IF(ISBLANK(Tabulka44911[[#This Row],[start. č.]]),"-",VLOOKUP(CONCATENATE($F$2,"-",Tabulka44911[[#This Row],[m/ž]],"-",Tabulka44911[[#This Row],[start. č.]]),'3. REGISTRACE'!B:F,3,0))</f>
        <v>-</v>
      </c>
      <c r="E51" s="16" t="str">
        <f>IF(ISBLANK(Tabulka44911[[#This Row],[start. č.]]),"-",VLOOKUP(CONCATENATE($F$2,"-",Tabulka44911[[#This Row],[m/ž]],"-",Tabulka44911[[#This Row],[start. č.]]),'3. REGISTRACE'!B:F,4,0))</f>
        <v>-</v>
      </c>
      <c r="F51" s="44" t="str">
        <f>IF(ISBLANK(Tabulka44911[[#This Row],[start. č.]]),"-",VLOOKUP(CONCATENATE($F$2,"-",Tabulka44911[[#This Row],[m/ž]],"-",Tabulka44911[[#This Row],[start. č.]]),'3. REGISTRACE'!B:F,5,0))</f>
        <v>-</v>
      </c>
      <c r="G51" s="16" t="str">
        <f t="shared" si="1"/>
        <v>Z</v>
      </c>
      <c r="H51" s="49"/>
      <c r="I51" s="46"/>
      <c r="J51" s="50"/>
      <c r="K51" s="40">
        <f>TIME(Tabulka44911[[#This Row],[hod]],Tabulka44911[[#This Row],[min]],Tabulka44911[[#This Row],[sek]])</f>
        <v>0</v>
      </c>
      <c r="L51" s="52" t="str">
        <f>IF(AND(ISBLANK(H51),ISBLANK(I51),ISBLANK(J51)),"-",IF(K51&gt;=MAX(K$36:K51),"ok","chyba!!!"))</f>
        <v>-</v>
      </c>
      <c r="N51" s="1"/>
    </row>
    <row r="52" spans="2:14">
      <c r="B52" s="42">
        <v>17</v>
      </c>
      <c r="C52" s="43"/>
      <c r="D52" s="19" t="str">
        <f>IF(ISBLANK(Tabulka44911[[#This Row],[start. č.]]),"-",VLOOKUP(CONCATENATE($F$2,"-",Tabulka44911[[#This Row],[m/ž]],"-",Tabulka44911[[#This Row],[start. č.]]),'3. REGISTRACE'!B:F,3,0))</f>
        <v>-</v>
      </c>
      <c r="E52" s="16" t="str">
        <f>IF(ISBLANK(Tabulka44911[[#This Row],[start. č.]]),"-",VLOOKUP(CONCATENATE($F$2,"-",Tabulka44911[[#This Row],[m/ž]],"-",Tabulka44911[[#This Row],[start. č.]]),'3. REGISTRACE'!B:F,4,0))</f>
        <v>-</v>
      </c>
      <c r="F52" s="44" t="str">
        <f>IF(ISBLANK(Tabulka44911[[#This Row],[start. č.]]),"-",VLOOKUP(CONCATENATE($F$2,"-",Tabulka44911[[#This Row],[m/ž]],"-",Tabulka44911[[#This Row],[start. č.]]),'3. REGISTRACE'!B:F,5,0))</f>
        <v>-</v>
      </c>
      <c r="G52" s="16" t="str">
        <f t="shared" si="1"/>
        <v>Z</v>
      </c>
      <c r="H52" s="49"/>
      <c r="I52" s="46"/>
      <c r="J52" s="50"/>
      <c r="K52" s="40">
        <f>TIME(Tabulka44911[[#This Row],[hod]],Tabulka44911[[#This Row],[min]],Tabulka44911[[#This Row],[sek]])</f>
        <v>0</v>
      </c>
      <c r="L52" s="52" t="str">
        <f>IF(AND(ISBLANK(H52),ISBLANK(I52),ISBLANK(J52)),"-",IF(K52&gt;=MAX(K$36:K52),"ok","chyba!!!"))</f>
        <v>-</v>
      </c>
      <c r="N52" s="1"/>
    </row>
    <row r="53" spans="2:14">
      <c r="B53" s="42">
        <v>18</v>
      </c>
      <c r="C53" s="43"/>
      <c r="D53" s="19" t="str">
        <f>IF(ISBLANK(Tabulka44911[[#This Row],[start. č.]]),"-",VLOOKUP(CONCATENATE($F$2,"-",Tabulka44911[[#This Row],[m/ž]],"-",Tabulka44911[[#This Row],[start. č.]]),'3. REGISTRACE'!B:F,3,0))</f>
        <v>-</v>
      </c>
      <c r="E53" s="16" t="str">
        <f>IF(ISBLANK(Tabulka44911[[#This Row],[start. č.]]),"-",VLOOKUP(CONCATENATE($F$2,"-",Tabulka44911[[#This Row],[m/ž]],"-",Tabulka44911[[#This Row],[start. č.]]),'3. REGISTRACE'!B:F,4,0))</f>
        <v>-</v>
      </c>
      <c r="F53" s="44" t="str">
        <f>IF(ISBLANK(Tabulka44911[[#This Row],[start. č.]]),"-",VLOOKUP(CONCATENATE($F$2,"-",Tabulka44911[[#This Row],[m/ž]],"-",Tabulka44911[[#This Row],[start. č.]]),'3. REGISTRACE'!B:F,5,0))</f>
        <v>-</v>
      </c>
      <c r="G53" s="16" t="str">
        <f t="shared" si="1"/>
        <v>Z</v>
      </c>
      <c r="H53" s="49"/>
      <c r="I53" s="46"/>
      <c r="J53" s="50"/>
      <c r="K53" s="40">
        <f>TIME(Tabulka44911[[#This Row],[hod]],Tabulka44911[[#This Row],[min]],Tabulka44911[[#This Row],[sek]])</f>
        <v>0</v>
      </c>
      <c r="L53" s="52" t="str">
        <f>IF(AND(ISBLANK(H53),ISBLANK(I53),ISBLANK(J53)),"-",IF(K53&gt;=MAX(K$36:K53),"ok","chyba!!!"))</f>
        <v>-</v>
      </c>
      <c r="N53" s="1"/>
    </row>
    <row r="54" spans="2:14">
      <c r="B54" s="42">
        <v>19</v>
      </c>
      <c r="C54" s="43"/>
      <c r="D54" s="19" t="str">
        <f>IF(ISBLANK(Tabulka44911[[#This Row],[start. č.]]),"-",VLOOKUP(CONCATENATE($F$2,"-",Tabulka44911[[#This Row],[m/ž]],"-",Tabulka44911[[#This Row],[start. č.]]),'3. REGISTRACE'!B:F,3,0))</f>
        <v>-</v>
      </c>
      <c r="E54" s="16" t="str">
        <f>IF(ISBLANK(Tabulka44911[[#This Row],[start. č.]]),"-",VLOOKUP(CONCATENATE($F$2,"-",Tabulka44911[[#This Row],[m/ž]],"-",Tabulka44911[[#This Row],[start. č.]]),'3. REGISTRACE'!B:F,4,0))</f>
        <v>-</v>
      </c>
      <c r="F54" s="44" t="str">
        <f>IF(ISBLANK(Tabulka44911[[#This Row],[start. č.]]),"-",VLOOKUP(CONCATENATE($F$2,"-",Tabulka44911[[#This Row],[m/ž]],"-",Tabulka44911[[#This Row],[start. č.]]),'3. REGISTRACE'!B:F,5,0))</f>
        <v>-</v>
      </c>
      <c r="G54" s="16" t="str">
        <f t="shared" si="1"/>
        <v>Z</v>
      </c>
      <c r="H54" s="49"/>
      <c r="I54" s="46"/>
      <c r="J54" s="50"/>
      <c r="K54" s="40">
        <f>TIME(Tabulka44911[[#This Row],[hod]],Tabulka44911[[#This Row],[min]],Tabulka44911[[#This Row],[sek]])</f>
        <v>0</v>
      </c>
      <c r="L54" s="52" t="str">
        <f>IF(AND(ISBLANK(H54),ISBLANK(I54),ISBLANK(J54)),"-",IF(K54&gt;=MAX(K$36:K54),"ok","chyba!!!"))</f>
        <v>-</v>
      </c>
      <c r="N54" s="1"/>
    </row>
    <row r="55" spans="2:14">
      <c r="B55" s="42">
        <v>20</v>
      </c>
      <c r="C55" s="43"/>
      <c r="D55" s="19" t="str">
        <f>IF(ISBLANK(Tabulka44911[[#This Row],[start. č.]]),"-",VLOOKUP(CONCATENATE($F$2,"-",Tabulka44911[[#This Row],[m/ž]],"-",Tabulka44911[[#This Row],[start. č.]]),'3. REGISTRACE'!B:F,3,0))</f>
        <v>-</v>
      </c>
      <c r="E55" s="16" t="str">
        <f>IF(ISBLANK(Tabulka44911[[#This Row],[start. č.]]),"-",VLOOKUP(CONCATENATE($F$2,"-",Tabulka44911[[#This Row],[m/ž]],"-",Tabulka44911[[#This Row],[start. č.]]),'3. REGISTRACE'!B:F,4,0))</f>
        <v>-</v>
      </c>
      <c r="F55" s="44" t="str">
        <f>IF(ISBLANK(Tabulka44911[[#This Row],[start. č.]]),"-",VLOOKUP(CONCATENATE($F$2,"-",Tabulka44911[[#This Row],[m/ž]],"-",Tabulka44911[[#This Row],[start. č.]]),'3. REGISTRACE'!B:F,5,0))</f>
        <v>-</v>
      </c>
      <c r="G55" s="16" t="str">
        <f t="shared" si="1"/>
        <v>Z</v>
      </c>
      <c r="H55" s="49"/>
      <c r="I55" s="46"/>
      <c r="J55" s="50"/>
      <c r="K55" s="40">
        <f>TIME(Tabulka44911[[#This Row],[hod]],Tabulka44911[[#This Row],[min]],Tabulka44911[[#This Row],[sek]])</f>
        <v>0</v>
      </c>
      <c r="L55" s="52" t="str">
        <f>IF(AND(ISBLANK(H55),ISBLANK(I55),ISBLANK(J55)),"-",IF(K55&gt;=MAX(K$36:K55),"ok","chyba!!!"))</f>
        <v>-</v>
      </c>
      <c r="N55" s="1"/>
    </row>
    <row r="56" spans="2:14">
      <c r="B56" s="42">
        <v>21</v>
      </c>
      <c r="C56" s="43"/>
      <c r="D56" s="19" t="str">
        <f>IF(ISBLANK(Tabulka44911[[#This Row],[start. č.]]),"-",VLOOKUP(CONCATENATE($F$2,"-",Tabulka44911[[#This Row],[m/ž]],"-",Tabulka44911[[#This Row],[start. č.]]),'3. REGISTRACE'!B:F,3,0))</f>
        <v>-</v>
      </c>
      <c r="E56" s="16" t="str">
        <f>IF(ISBLANK(Tabulka44911[[#This Row],[start. č.]]),"-",VLOOKUP(CONCATENATE($F$2,"-",Tabulka44911[[#This Row],[m/ž]],"-",Tabulka44911[[#This Row],[start. č.]]),'3. REGISTRACE'!B:F,4,0))</f>
        <v>-</v>
      </c>
      <c r="F56" s="44" t="str">
        <f>IF(ISBLANK(Tabulka44911[[#This Row],[start. č.]]),"-",VLOOKUP(CONCATENATE($F$2,"-",Tabulka44911[[#This Row],[m/ž]],"-",Tabulka44911[[#This Row],[start. č.]]),'3. REGISTRACE'!B:F,5,0))</f>
        <v>-</v>
      </c>
      <c r="G56" s="16" t="str">
        <f t="shared" si="1"/>
        <v>Z</v>
      </c>
      <c r="H56" s="49"/>
      <c r="I56" s="46"/>
      <c r="J56" s="50"/>
      <c r="K56" s="40">
        <f>TIME(Tabulka44911[[#This Row],[hod]],Tabulka44911[[#This Row],[min]],Tabulka44911[[#This Row],[sek]])</f>
        <v>0</v>
      </c>
      <c r="L56" s="52" t="str">
        <f>IF(AND(ISBLANK(H56),ISBLANK(I56),ISBLANK(J56)),"-",IF(K56&gt;=MAX(K$36:K56),"ok","chyba!!!"))</f>
        <v>-</v>
      </c>
      <c r="N56" s="1"/>
    </row>
    <row r="57" spans="2:14">
      <c r="B57" s="42">
        <v>22</v>
      </c>
      <c r="C57" s="43"/>
      <c r="D57" s="19" t="str">
        <f>IF(ISBLANK(Tabulka44911[[#This Row],[start. č.]]),"-",VLOOKUP(CONCATENATE($F$2,"-",Tabulka44911[[#This Row],[m/ž]],"-",Tabulka44911[[#This Row],[start. č.]]),'3. REGISTRACE'!B:F,3,0))</f>
        <v>-</v>
      </c>
      <c r="E57" s="16" t="str">
        <f>IF(ISBLANK(Tabulka44911[[#This Row],[start. č.]]),"-",VLOOKUP(CONCATENATE($F$2,"-",Tabulka44911[[#This Row],[m/ž]],"-",Tabulka44911[[#This Row],[start. č.]]),'3. REGISTRACE'!B:F,4,0))</f>
        <v>-</v>
      </c>
      <c r="F57" s="44" t="str">
        <f>IF(ISBLANK(Tabulka44911[[#This Row],[start. č.]]),"-",VLOOKUP(CONCATENATE($F$2,"-",Tabulka44911[[#This Row],[m/ž]],"-",Tabulka44911[[#This Row],[start. č.]]),'3. REGISTRACE'!B:F,5,0))</f>
        <v>-</v>
      </c>
      <c r="G57" s="16" t="str">
        <f t="shared" si="1"/>
        <v>Z</v>
      </c>
      <c r="H57" s="49"/>
      <c r="I57" s="46"/>
      <c r="J57" s="50"/>
      <c r="K57" s="40">
        <f>TIME(Tabulka44911[[#This Row],[hod]],Tabulka44911[[#This Row],[min]],Tabulka44911[[#This Row],[sek]])</f>
        <v>0</v>
      </c>
      <c r="L57" s="52" t="str">
        <f>IF(AND(ISBLANK(H57),ISBLANK(I57),ISBLANK(J57)),"-",IF(K57&gt;=MAX(K$36:K57),"ok","chyba!!!"))</f>
        <v>-</v>
      </c>
      <c r="N57" s="1"/>
    </row>
    <row r="58" spans="2:14">
      <c r="B58" s="42">
        <v>23</v>
      </c>
      <c r="C58" s="43"/>
      <c r="D58" s="19" t="str">
        <f>IF(ISBLANK(Tabulka44911[[#This Row],[start. č.]]),"-",VLOOKUP(CONCATENATE($F$2,"-",Tabulka44911[[#This Row],[m/ž]],"-",Tabulka44911[[#This Row],[start. č.]]),'3. REGISTRACE'!B:F,3,0))</f>
        <v>-</v>
      </c>
      <c r="E58" s="16" t="str">
        <f>IF(ISBLANK(Tabulka44911[[#This Row],[start. č.]]),"-",VLOOKUP(CONCATENATE($F$2,"-",Tabulka44911[[#This Row],[m/ž]],"-",Tabulka44911[[#This Row],[start. č.]]),'3. REGISTRACE'!B:F,4,0))</f>
        <v>-</v>
      </c>
      <c r="F58" s="44" t="str">
        <f>IF(ISBLANK(Tabulka44911[[#This Row],[start. č.]]),"-",VLOOKUP(CONCATENATE($F$2,"-",Tabulka44911[[#This Row],[m/ž]],"-",Tabulka44911[[#This Row],[start. č.]]),'3. REGISTRACE'!B:F,5,0))</f>
        <v>-</v>
      </c>
      <c r="G58" s="16" t="str">
        <f t="shared" si="1"/>
        <v>Z</v>
      </c>
      <c r="H58" s="49"/>
      <c r="I58" s="46"/>
      <c r="J58" s="50"/>
      <c r="K58" s="40">
        <f>TIME(Tabulka44911[[#This Row],[hod]],Tabulka44911[[#This Row],[min]],Tabulka44911[[#This Row],[sek]])</f>
        <v>0</v>
      </c>
      <c r="L58" s="52" t="str">
        <f>IF(AND(ISBLANK(H58),ISBLANK(I58),ISBLANK(J58)),"-",IF(K58&gt;=MAX(K$36:K58),"ok","chyba!!!"))</f>
        <v>-</v>
      </c>
      <c r="N58" s="1"/>
    </row>
    <row r="59" spans="2:14">
      <c r="B59" s="42">
        <v>24</v>
      </c>
      <c r="C59" s="43"/>
      <c r="D59" s="19" t="str">
        <f>IF(ISBLANK(Tabulka44911[[#This Row],[start. č.]]),"-",VLOOKUP(CONCATENATE($F$2,"-",Tabulka44911[[#This Row],[m/ž]],"-",Tabulka44911[[#This Row],[start. č.]]),'3. REGISTRACE'!B:F,3,0))</f>
        <v>-</v>
      </c>
      <c r="E59" s="16" t="str">
        <f>IF(ISBLANK(Tabulka44911[[#This Row],[start. č.]]),"-",VLOOKUP(CONCATENATE($F$2,"-",Tabulka44911[[#This Row],[m/ž]],"-",Tabulka44911[[#This Row],[start. č.]]),'3. REGISTRACE'!B:F,4,0))</f>
        <v>-</v>
      </c>
      <c r="F59" s="44" t="str">
        <f>IF(ISBLANK(Tabulka44911[[#This Row],[start. č.]]),"-",VLOOKUP(CONCATENATE($F$2,"-",Tabulka44911[[#This Row],[m/ž]],"-",Tabulka44911[[#This Row],[start. č.]]),'3. REGISTRACE'!B:F,5,0))</f>
        <v>-</v>
      </c>
      <c r="G59" s="16" t="str">
        <f t="shared" si="1"/>
        <v>Z</v>
      </c>
      <c r="H59" s="49"/>
      <c r="I59" s="46"/>
      <c r="J59" s="50"/>
      <c r="K59" s="40">
        <f>TIME(Tabulka44911[[#This Row],[hod]],Tabulka44911[[#This Row],[min]],Tabulka44911[[#This Row],[sek]])</f>
        <v>0</v>
      </c>
      <c r="L59" s="52" t="str">
        <f>IF(AND(ISBLANK(H59),ISBLANK(I59),ISBLANK(J59)),"-",IF(K59&gt;=MAX(K$36:K59),"ok","chyba!!!"))</f>
        <v>-</v>
      </c>
      <c r="N59" s="1"/>
    </row>
    <row r="60" spans="2:14">
      <c r="B60" s="42">
        <v>25</v>
      </c>
      <c r="C60" s="43"/>
      <c r="D60" s="19" t="str">
        <f>IF(ISBLANK(Tabulka44911[[#This Row],[start. č.]]),"-",VLOOKUP(CONCATENATE($F$2,"-",Tabulka44911[[#This Row],[m/ž]],"-",Tabulka44911[[#This Row],[start. č.]]),'3. REGISTRACE'!B:F,3,0))</f>
        <v>-</v>
      </c>
      <c r="E60" s="16" t="str">
        <f>IF(ISBLANK(Tabulka44911[[#This Row],[start. č.]]),"-",VLOOKUP(CONCATENATE($F$2,"-",Tabulka44911[[#This Row],[m/ž]],"-",Tabulka44911[[#This Row],[start. č.]]),'3. REGISTRACE'!B:F,4,0))</f>
        <v>-</v>
      </c>
      <c r="F60" s="44" t="str">
        <f>IF(ISBLANK(Tabulka44911[[#This Row],[start. č.]]),"-",VLOOKUP(CONCATENATE($F$2,"-",Tabulka44911[[#This Row],[m/ž]],"-",Tabulka44911[[#This Row],[start. č.]]),'3. REGISTRACE'!B:F,5,0))</f>
        <v>-</v>
      </c>
      <c r="G60" s="16" t="str">
        <f t="shared" si="1"/>
        <v>Z</v>
      </c>
      <c r="H60" s="49"/>
      <c r="I60" s="46"/>
      <c r="J60" s="50"/>
      <c r="K60" s="40">
        <f>TIME(Tabulka44911[[#This Row],[hod]],Tabulka44911[[#This Row],[min]],Tabulka44911[[#This Row],[sek]])</f>
        <v>0</v>
      </c>
      <c r="L60" s="52" t="str">
        <f>IF(AND(ISBLANK(H60),ISBLANK(I60),ISBLANK(J60)),"-",IF(K60&gt;=MAX(K$36:K60),"ok","chyba!!!"))</f>
        <v>-</v>
      </c>
      <c r="N60" s="1"/>
    </row>
  </sheetData>
  <sheetProtection autoFilter="0"/>
  <mergeCells count="2">
    <mergeCell ref="J3:K3"/>
    <mergeCell ref="L33:M33"/>
  </mergeCells>
  <conditionalFormatting sqref="C6:C30 H6:J30">
    <cfRule type="notContainsBlanks" dxfId="139" priority="9">
      <formula>LEN(TRIM(C6))&gt;0</formula>
    </cfRule>
    <cfRule type="containsBlanks" dxfId="138" priority="10">
      <formula>LEN(TRIM(C6))=0</formula>
    </cfRule>
  </conditionalFormatting>
  <conditionalFormatting sqref="D6:D30">
    <cfRule type="containsText" dxfId="137" priority="8" operator="containsText" text="start. č. nebylo registrováno">
      <formula>NOT(ISERROR(SEARCH("start. č. nebylo registrováno",D6)))</formula>
    </cfRule>
  </conditionalFormatting>
  <conditionalFormatting sqref="L6:L30">
    <cfRule type="containsText" dxfId="136" priority="6" operator="containsText" text="chyba">
      <formula>NOT(ISERROR(SEARCH("chyba",L6)))</formula>
    </cfRule>
    <cfRule type="containsText" dxfId="135" priority="7" operator="containsText" text="ok">
      <formula>NOT(ISERROR(SEARCH("ok",L6)))</formula>
    </cfRule>
  </conditionalFormatting>
  <conditionalFormatting sqref="C36:C60 H36:J60">
    <cfRule type="notContainsBlanks" dxfId="134" priority="4">
      <formula>LEN(TRIM(C36))&gt;0</formula>
    </cfRule>
    <cfRule type="containsBlanks" dxfId="133" priority="5">
      <formula>LEN(TRIM(C36))=0</formula>
    </cfRule>
  </conditionalFormatting>
  <conditionalFormatting sqref="D36:D60">
    <cfRule type="containsText" dxfId="132" priority="3" operator="containsText" text="start. č. nebylo registrováno">
      <formula>NOT(ISERROR(SEARCH("start. č. nebylo registrováno",D36)))</formula>
    </cfRule>
  </conditionalFormatting>
  <conditionalFormatting sqref="L36:L60">
    <cfRule type="containsText" dxfId="131" priority="1" operator="containsText" text="chyba">
      <formula>NOT(ISERROR(SEARCH("chyba",L36)))</formula>
    </cfRule>
    <cfRule type="containsText" dxfId="130" priority="2" operator="containsText" text="ok">
      <formula>NOT(ISERROR(SEARCH("ok",L36)))</formula>
    </cfRule>
  </conditionalFormatting>
  <pageMargins left="0" right="0" top="0" bottom="0.39370078740157483" header="0" footer="0"/>
  <pageSetup paperSize="9" fitToHeight="0" orientation="portrait" r:id="rId1"/>
  <picture r:id="rId2"/>
  <tableParts count="2">
    <tablePart r:id="rId3"/>
    <tablePart r:id="rId4"/>
  </tableParts>
</worksheet>
</file>

<file path=xl/worksheets/sheet8.xml><?xml version="1.0" encoding="utf-8"?>
<worksheet xmlns="http://schemas.openxmlformats.org/spreadsheetml/2006/main" xmlns:r="http://schemas.openxmlformats.org/officeDocument/2006/relationships">
  <sheetPr>
    <pageSetUpPr fitToPage="1"/>
  </sheetPr>
  <dimension ref="B2:N60"/>
  <sheetViews>
    <sheetView showGridLines="0" topLeftCell="A26" workbookViewId="0">
      <selection activeCell="R31" sqref="R31:S31"/>
    </sheetView>
  </sheetViews>
  <sheetFormatPr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9" width="4" style="2" bestFit="1" customWidth="1"/>
    <col min="10" max="10" width="3.5703125" style="2" bestFit="1" customWidth="1"/>
    <col min="11" max="11" width="9.7109375" style="1" customWidth="1"/>
    <col min="12" max="12" width="8.42578125" style="2" bestFit="1" customWidth="1"/>
    <col min="13" max="13" width="7.42578125" style="1" bestFit="1" customWidth="1"/>
    <col min="14" max="14" width="8" style="2" bestFit="1" customWidth="1"/>
    <col min="15" max="16384" width="9.140625" style="1"/>
  </cols>
  <sheetData>
    <row r="2" spans="2:14" ht="15.75">
      <c r="B2" s="56" t="s">
        <v>62</v>
      </c>
      <c r="D2" s="2"/>
      <c r="F2" s="41" t="str">
        <f>'2. Kategorie'!D27</f>
        <v>Ž. ml. (2006-07)</v>
      </c>
      <c r="K2" s="57" t="str">
        <f>IF(ISBLANK('1. Index'!C10),"-",'1. Index'!C10)</f>
        <v>Reuter Run - děti</v>
      </c>
      <c r="L2" s="1"/>
    </row>
    <row r="3" spans="2:14" ht="15" customHeight="1">
      <c r="B3" s="41" t="s">
        <v>92</v>
      </c>
      <c r="D3" s="2"/>
      <c r="J3" s="71">
        <f>IF(ISBLANK('1. Index'!C13),"-",'1. Index'!C13)</f>
        <v>43323</v>
      </c>
      <c r="K3" s="71"/>
    </row>
    <row r="4" spans="2:14">
      <c r="B4" s="58"/>
    </row>
    <row r="5" spans="2:14">
      <c r="B5" s="1" t="s">
        <v>13</v>
      </c>
      <c r="C5" s="2" t="s">
        <v>0</v>
      </c>
      <c r="D5" s="1" t="s">
        <v>14</v>
      </c>
      <c r="E5" s="2" t="s">
        <v>3</v>
      </c>
      <c r="F5" s="1" t="s">
        <v>1</v>
      </c>
      <c r="G5" s="2" t="s">
        <v>2</v>
      </c>
      <c r="H5" s="2" t="s">
        <v>15</v>
      </c>
      <c r="I5" s="2" t="s">
        <v>16</v>
      </c>
      <c r="J5" s="2" t="s">
        <v>17</v>
      </c>
      <c r="K5" s="41" t="s">
        <v>18</v>
      </c>
      <c r="L5" s="51" t="s">
        <v>83</v>
      </c>
      <c r="N5" s="1"/>
    </row>
    <row r="6" spans="2:14">
      <c r="B6" s="42">
        <v>1</v>
      </c>
      <c r="C6" s="43">
        <v>166</v>
      </c>
      <c r="D6" s="19" t="str">
        <f>IF(ISBLANK(Tabulka481012[[#This Row],[start. č.]]),"-",VLOOKUP(CONCATENATE($F$2,"-",Tabulka481012[[#This Row],[m/ž]],"-",Tabulka481012[[#This Row],[start. č.]]),'3. REGISTRACE'!B:F,3,0))</f>
        <v>Čoka Jan</v>
      </c>
      <c r="E6" s="16">
        <f>IF(ISBLANK(Tabulka481012[[#This Row],[start. č.]]),"-",VLOOKUP(CONCATENATE($F$2,"-",Tabulka481012[[#This Row],[m/ž]],"-",Tabulka481012[[#This Row],[start. č.]]),'3. REGISTRACE'!B:F,4,0))</f>
        <v>2007</v>
      </c>
      <c r="F6" s="44" t="str">
        <f>IF(ISBLANK(Tabulka481012[[#This Row],[start. č.]]),"-",VLOOKUP(CONCATENATE($F$2,"-",Tabulka481012[[#This Row],[m/ž]],"-",Tabulka481012[[#This Row],[start. č.]]),'3. REGISTRACE'!B:F,5,0))</f>
        <v>SK Čéčova</v>
      </c>
      <c r="G6" s="16" t="str">
        <f t="shared" ref="G6:G30" si="0">"M"</f>
        <v>M</v>
      </c>
      <c r="H6" s="47">
        <v>0</v>
      </c>
      <c r="I6" s="45">
        <v>1</v>
      </c>
      <c r="J6" s="48">
        <v>51</v>
      </c>
      <c r="K6" s="40">
        <f>TIME(Tabulka481012[[#This Row],[hod]],Tabulka481012[[#This Row],[min]],Tabulka481012[[#This Row],[sek]])</f>
        <v>1.2847222222222223E-3</v>
      </c>
      <c r="L6" s="52" t="str">
        <f>IF(AND(ISBLANK(H6),ISBLANK(I6),ISBLANK(J6)),"-",IF(K6&gt;=MAX(K$6:K6),"ok","chyba!!!"))</f>
        <v>ok</v>
      </c>
      <c r="N6" s="1"/>
    </row>
    <row r="7" spans="2:14">
      <c r="B7" s="42">
        <v>2</v>
      </c>
      <c r="C7" s="43">
        <v>173</v>
      </c>
      <c r="D7" s="19" t="str">
        <f>IF(ISBLANK(Tabulka481012[[#This Row],[start. č.]]),"-",VLOOKUP(CONCATENATE($F$2,"-",Tabulka481012[[#This Row],[m/ž]],"-",Tabulka481012[[#This Row],[start. č.]]),'3. REGISTRACE'!B:F,3,0))</f>
        <v>Adam Matyáš</v>
      </c>
      <c r="E7" s="16">
        <f>IF(ISBLANK(Tabulka481012[[#This Row],[start. č.]]),"-",VLOOKUP(CONCATENATE($F$2,"-",Tabulka481012[[#This Row],[m/ž]],"-",Tabulka481012[[#This Row],[start. č.]]),'3. REGISTRACE'!B:F,4,0))</f>
        <v>2006</v>
      </c>
      <c r="F7" s="44" t="str">
        <f>IF(ISBLANK(Tabulka481012[[#This Row],[start. č.]]),"-",VLOOKUP(CONCATENATE($F$2,"-",Tabulka481012[[#This Row],[m/ž]],"-",Tabulka481012[[#This Row],[start. č.]]),'3. REGISTRACE'!B:F,5,0))</f>
        <v>Dynamo ČB</v>
      </c>
      <c r="G7" s="16" t="str">
        <f t="shared" si="0"/>
        <v>M</v>
      </c>
      <c r="H7" s="49">
        <v>0</v>
      </c>
      <c r="I7" s="46">
        <v>1</v>
      </c>
      <c r="J7" s="50">
        <v>57</v>
      </c>
      <c r="K7" s="40">
        <f>TIME(Tabulka481012[[#This Row],[hod]],Tabulka481012[[#This Row],[min]],Tabulka481012[[#This Row],[sek]])</f>
        <v>1.3541666666666667E-3</v>
      </c>
      <c r="L7" s="52" t="str">
        <f>IF(AND(ISBLANK(H7),ISBLANK(I7),ISBLANK(J7)),"-",IF(K7&gt;=MAX(K$6:K7),"ok","chyba!!!"))</f>
        <v>ok</v>
      </c>
      <c r="N7" s="1"/>
    </row>
    <row r="8" spans="2:14">
      <c r="B8" s="42">
        <v>3</v>
      </c>
      <c r="C8" s="43">
        <v>140</v>
      </c>
      <c r="D8" s="19" t="str">
        <f>IF(ISBLANK(Tabulka481012[[#This Row],[start. č.]]),"-",VLOOKUP(CONCATENATE($F$2,"-",Tabulka481012[[#This Row],[m/ž]],"-",Tabulka481012[[#This Row],[start. č.]]),'3. REGISTRACE'!B:F,3,0))</f>
        <v>Mikšl Martin</v>
      </c>
      <c r="E8" s="16">
        <f>IF(ISBLANK(Tabulka481012[[#This Row],[start. č.]]),"-",VLOOKUP(CONCATENATE($F$2,"-",Tabulka481012[[#This Row],[m/ž]],"-",Tabulka481012[[#This Row],[start. č.]]),'3. REGISTRACE'!B:F,4,0))</f>
        <v>2006</v>
      </c>
      <c r="F8" s="44" t="str">
        <f>IF(ISBLANK(Tabulka481012[[#This Row],[start. č.]]),"-",VLOOKUP(CONCATENATE($F$2,"-",Tabulka481012[[#This Row],[m/ž]],"-",Tabulka481012[[#This Row],[start. č.]]),'3. REGISTRACE'!B:F,5,0))</f>
        <v>SK 4 Dvory ČB</v>
      </c>
      <c r="G8" s="16" t="str">
        <f t="shared" si="0"/>
        <v>M</v>
      </c>
      <c r="H8" s="49">
        <v>0</v>
      </c>
      <c r="I8" s="46">
        <v>2</v>
      </c>
      <c r="J8" s="50">
        <v>9</v>
      </c>
      <c r="K8" s="40">
        <f>TIME(Tabulka481012[[#This Row],[hod]],Tabulka481012[[#This Row],[min]],Tabulka481012[[#This Row],[sek]])</f>
        <v>1.4930555555555556E-3</v>
      </c>
      <c r="L8" s="52" t="str">
        <f>IF(AND(ISBLANK(H8),ISBLANK(I8),ISBLANK(J8)),"-",IF(K8&gt;=MAX(K$6:K8),"ok","chyba!!!"))</f>
        <v>ok</v>
      </c>
      <c r="N8" s="1"/>
    </row>
    <row r="9" spans="2:14">
      <c r="B9" s="42">
        <v>4</v>
      </c>
      <c r="C9" s="43">
        <v>167</v>
      </c>
      <c r="D9" s="19" t="str">
        <f>IF(ISBLANK(Tabulka481012[[#This Row],[start. č.]]),"-",VLOOKUP(CONCATENATE($F$2,"-",Tabulka481012[[#This Row],[m/ž]],"-",Tabulka481012[[#This Row],[start. č.]]),'3. REGISTRACE'!B:F,3,0))</f>
        <v>Vik Matyáš</v>
      </c>
      <c r="E9" s="16">
        <f>IF(ISBLANK(Tabulka481012[[#This Row],[start. č.]]),"-",VLOOKUP(CONCATENATE($F$2,"-",Tabulka481012[[#This Row],[m/ž]],"-",Tabulka481012[[#This Row],[start. č.]]),'3. REGISTRACE'!B:F,4,0))</f>
        <v>2007</v>
      </c>
      <c r="F9" s="44" t="str">
        <f>IF(ISBLANK(Tabulka481012[[#This Row],[start. č.]]),"-",VLOOKUP(CONCATENATE($F$2,"-",Tabulka481012[[#This Row],[m/ž]],"-",Tabulka481012[[#This Row],[start. č.]]),'3. REGISTRACE'!B:F,5,0))</f>
        <v>Plný PupekM</v>
      </c>
      <c r="G9" s="16" t="str">
        <f t="shared" si="0"/>
        <v>M</v>
      </c>
      <c r="H9" s="49">
        <v>0</v>
      </c>
      <c r="I9" s="46">
        <v>2</v>
      </c>
      <c r="J9" s="50">
        <v>21</v>
      </c>
      <c r="K9" s="40">
        <f>TIME(Tabulka481012[[#This Row],[hod]],Tabulka481012[[#This Row],[min]],Tabulka481012[[#This Row],[sek]])</f>
        <v>1.6319444444444445E-3</v>
      </c>
      <c r="L9" s="52" t="str">
        <f>IF(AND(ISBLANK(H9),ISBLANK(I9),ISBLANK(J9)),"-",IF(K9&gt;=MAX(K$6:K9),"ok","chyba!!!"))</f>
        <v>ok</v>
      </c>
      <c r="N9" s="1"/>
    </row>
    <row r="10" spans="2:14">
      <c r="B10" s="42">
        <v>5</v>
      </c>
      <c r="C10" s="43">
        <v>168</v>
      </c>
      <c r="D10" s="19" t="str">
        <f>IF(ISBLANK(Tabulka481012[[#This Row],[start. č.]]),"-",VLOOKUP(CONCATENATE($F$2,"-",Tabulka481012[[#This Row],[m/ž]],"-",Tabulka481012[[#This Row],[start. č.]]),'3. REGISTRACE'!B:F,3,0))</f>
        <v>Prediger Jakub</v>
      </c>
      <c r="E10" s="16">
        <f>IF(ISBLANK(Tabulka481012[[#This Row],[start. č.]]),"-",VLOOKUP(CONCATENATE($F$2,"-",Tabulka481012[[#This Row],[m/ž]],"-",Tabulka481012[[#This Row],[start. č.]]),'3. REGISTRACE'!B:F,4,0))</f>
        <v>2007</v>
      </c>
      <c r="F10" s="44" t="str">
        <f>IF(ISBLANK(Tabulka481012[[#This Row],[start. č.]]),"-",VLOOKUP(CONCATENATE($F$2,"-",Tabulka481012[[#This Row],[m/ž]],"-",Tabulka481012[[#This Row],[start. č.]]),'3. REGISTRACE'!B:F,5,0))</f>
        <v>Plný PupekM</v>
      </c>
      <c r="G10" s="16" t="str">
        <f t="shared" si="0"/>
        <v>M</v>
      </c>
      <c r="H10" s="49">
        <v>0</v>
      </c>
      <c r="I10" s="46">
        <v>2</v>
      </c>
      <c r="J10" s="50">
        <v>36</v>
      </c>
      <c r="K10" s="40">
        <f>TIME(Tabulka481012[[#This Row],[hod]],Tabulka481012[[#This Row],[min]],Tabulka481012[[#This Row],[sek]])</f>
        <v>1.8055555555555557E-3</v>
      </c>
      <c r="L10" s="52" t="str">
        <f>IF(AND(ISBLANK(H10),ISBLANK(I10),ISBLANK(J10)),"-",IF(K10&gt;=MAX(K$6:K10),"ok","chyba!!!"))</f>
        <v>ok</v>
      </c>
      <c r="N10" s="1"/>
    </row>
    <row r="11" spans="2:14">
      <c r="B11" s="42">
        <v>6</v>
      </c>
      <c r="C11" s="43"/>
      <c r="D11" s="19" t="str">
        <f>IF(ISBLANK(Tabulka481012[[#This Row],[start. č.]]),"-",VLOOKUP(CONCATENATE($F$2,"-",Tabulka481012[[#This Row],[m/ž]],"-",Tabulka481012[[#This Row],[start. č.]]),'3. REGISTRACE'!B:F,3,0))</f>
        <v>-</v>
      </c>
      <c r="E11" s="16" t="str">
        <f>IF(ISBLANK(Tabulka481012[[#This Row],[start. č.]]),"-",VLOOKUP(CONCATENATE($F$2,"-",Tabulka481012[[#This Row],[m/ž]],"-",Tabulka481012[[#This Row],[start. č.]]),'3. REGISTRACE'!B:F,4,0))</f>
        <v>-</v>
      </c>
      <c r="F11" s="44" t="str">
        <f>IF(ISBLANK(Tabulka481012[[#This Row],[start. č.]]),"-",VLOOKUP(CONCATENATE($F$2,"-",Tabulka481012[[#This Row],[m/ž]],"-",Tabulka481012[[#This Row],[start. č.]]),'3. REGISTRACE'!B:F,5,0))</f>
        <v>-</v>
      </c>
      <c r="G11" s="16" t="str">
        <f t="shared" si="0"/>
        <v>M</v>
      </c>
      <c r="H11" s="49"/>
      <c r="I11" s="46"/>
      <c r="J11" s="50"/>
      <c r="K11" s="40">
        <f>TIME(Tabulka481012[[#This Row],[hod]],Tabulka481012[[#This Row],[min]],Tabulka481012[[#This Row],[sek]])</f>
        <v>0</v>
      </c>
      <c r="L11" s="52" t="str">
        <f>IF(AND(ISBLANK(H11),ISBLANK(I11),ISBLANK(J11)),"-",IF(K11&gt;=MAX(K$6:K11),"ok","chyba!!!"))</f>
        <v>-</v>
      </c>
      <c r="N11" s="1"/>
    </row>
    <row r="12" spans="2:14">
      <c r="B12" s="42">
        <v>7</v>
      </c>
      <c r="C12" s="43"/>
      <c r="D12" s="19" t="str">
        <f>IF(ISBLANK(Tabulka481012[[#This Row],[start. č.]]),"-",VLOOKUP(CONCATENATE($F$2,"-",Tabulka481012[[#This Row],[m/ž]],"-",Tabulka481012[[#This Row],[start. č.]]),'3. REGISTRACE'!B:F,3,0))</f>
        <v>-</v>
      </c>
      <c r="E12" s="16" t="str">
        <f>IF(ISBLANK(Tabulka481012[[#This Row],[start. č.]]),"-",VLOOKUP(CONCATENATE($F$2,"-",Tabulka481012[[#This Row],[m/ž]],"-",Tabulka481012[[#This Row],[start. č.]]),'3. REGISTRACE'!B:F,4,0))</f>
        <v>-</v>
      </c>
      <c r="F12" s="44" t="str">
        <f>IF(ISBLANK(Tabulka481012[[#This Row],[start. č.]]),"-",VLOOKUP(CONCATENATE($F$2,"-",Tabulka481012[[#This Row],[m/ž]],"-",Tabulka481012[[#This Row],[start. č.]]),'3. REGISTRACE'!B:F,5,0))</f>
        <v>-</v>
      </c>
      <c r="G12" s="16" t="str">
        <f t="shared" si="0"/>
        <v>M</v>
      </c>
      <c r="H12" s="49"/>
      <c r="I12" s="46"/>
      <c r="J12" s="50"/>
      <c r="K12" s="40">
        <f>TIME(Tabulka481012[[#This Row],[hod]],Tabulka481012[[#This Row],[min]],Tabulka481012[[#This Row],[sek]])</f>
        <v>0</v>
      </c>
      <c r="L12" s="52" t="str">
        <f>IF(AND(ISBLANK(H12),ISBLANK(I12),ISBLANK(J12)),"-",IF(K12&gt;=MAX(K$6:K12),"ok","chyba!!!"))</f>
        <v>-</v>
      </c>
      <c r="N12" s="1"/>
    </row>
    <row r="13" spans="2:14">
      <c r="B13" s="42">
        <v>8</v>
      </c>
      <c r="C13" s="43"/>
      <c r="D13" s="19" t="str">
        <f>IF(ISBLANK(Tabulka481012[[#This Row],[start. č.]]),"-",VLOOKUP(CONCATENATE($F$2,"-",Tabulka481012[[#This Row],[m/ž]],"-",Tabulka481012[[#This Row],[start. č.]]),'3. REGISTRACE'!B:F,3,0))</f>
        <v>-</v>
      </c>
      <c r="E13" s="16" t="str">
        <f>IF(ISBLANK(Tabulka481012[[#This Row],[start. č.]]),"-",VLOOKUP(CONCATENATE($F$2,"-",Tabulka481012[[#This Row],[m/ž]],"-",Tabulka481012[[#This Row],[start. č.]]),'3. REGISTRACE'!B:F,4,0))</f>
        <v>-</v>
      </c>
      <c r="F13" s="44" t="str">
        <f>IF(ISBLANK(Tabulka481012[[#This Row],[start. č.]]),"-",VLOOKUP(CONCATENATE($F$2,"-",Tabulka481012[[#This Row],[m/ž]],"-",Tabulka481012[[#This Row],[start. č.]]),'3. REGISTRACE'!B:F,5,0))</f>
        <v>-</v>
      </c>
      <c r="G13" s="16" t="str">
        <f t="shared" si="0"/>
        <v>M</v>
      </c>
      <c r="H13" s="49"/>
      <c r="I13" s="46"/>
      <c r="J13" s="50"/>
      <c r="K13" s="40">
        <f>TIME(Tabulka481012[[#This Row],[hod]],Tabulka481012[[#This Row],[min]],Tabulka481012[[#This Row],[sek]])</f>
        <v>0</v>
      </c>
      <c r="L13" s="52" t="str">
        <f>IF(AND(ISBLANK(H13),ISBLANK(I13),ISBLANK(J13)),"-",IF(K13&gt;=MAX(K$6:K13),"ok","chyba!!!"))</f>
        <v>-</v>
      </c>
      <c r="N13" s="1"/>
    </row>
    <row r="14" spans="2:14">
      <c r="B14" s="42">
        <v>9</v>
      </c>
      <c r="C14" s="43"/>
      <c r="D14" s="19" t="str">
        <f>IF(ISBLANK(Tabulka481012[[#This Row],[start. č.]]),"-",VLOOKUP(CONCATENATE($F$2,"-",Tabulka481012[[#This Row],[m/ž]],"-",Tabulka481012[[#This Row],[start. č.]]),'3. REGISTRACE'!B:F,3,0))</f>
        <v>-</v>
      </c>
      <c r="E14" s="16" t="str">
        <f>IF(ISBLANK(Tabulka481012[[#This Row],[start. č.]]),"-",VLOOKUP(CONCATENATE($F$2,"-",Tabulka481012[[#This Row],[m/ž]],"-",Tabulka481012[[#This Row],[start. č.]]),'3. REGISTRACE'!B:F,4,0))</f>
        <v>-</v>
      </c>
      <c r="F14" s="44" t="str">
        <f>IF(ISBLANK(Tabulka481012[[#This Row],[start. č.]]),"-",VLOOKUP(CONCATENATE($F$2,"-",Tabulka481012[[#This Row],[m/ž]],"-",Tabulka481012[[#This Row],[start. č.]]),'3. REGISTRACE'!B:F,5,0))</f>
        <v>-</v>
      </c>
      <c r="G14" s="16" t="str">
        <f t="shared" si="0"/>
        <v>M</v>
      </c>
      <c r="H14" s="49"/>
      <c r="I14" s="46"/>
      <c r="J14" s="50"/>
      <c r="K14" s="40">
        <f>TIME(Tabulka481012[[#This Row],[hod]],Tabulka481012[[#This Row],[min]],Tabulka481012[[#This Row],[sek]])</f>
        <v>0</v>
      </c>
      <c r="L14" s="52" t="str">
        <f>IF(AND(ISBLANK(H14),ISBLANK(I14),ISBLANK(J14)),"-",IF(K14&gt;=MAX(K$6:K14),"ok","chyba!!!"))</f>
        <v>-</v>
      </c>
      <c r="N14" s="1"/>
    </row>
    <row r="15" spans="2:14">
      <c r="B15" s="42">
        <v>10</v>
      </c>
      <c r="C15" s="43"/>
      <c r="D15" s="19" t="str">
        <f>IF(ISBLANK(Tabulka481012[[#This Row],[start. č.]]),"-",VLOOKUP(CONCATENATE($F$2,"-",Tabulka481012[[#This Row],[m/ž]],"-",Tabulka481012[[#This Row],[start. č.]]),'3. REGISTRACE'!B:F,3,0))</f>
        <v>-</v>
      </c>
      <c r="E15" s="16" t="str">
        <f>IF(ISBLANK(Tabulka481012[[#This Row],[start. č.]]),"-",VLOOKUP(CONCATENATE($F$2,"-",Tabulka481012[[#This Row],[m/ž]],"-",Tabulka481012[[#This Row],[start. č.]]),'3. REGISTRACE'!B:F,4,0))</f>
        <v>-</v>
      </c>
      <c r="F15" s="44" t="str">
        <f>IF(ISBLANK(Tabulka481012[[#This Row],[start. č.]]),"-",VLOOKUP(CONCATENATE($F$2,"-",Tabulka481012[[#This Row],[m/ž]],"-",Tabulka481012[[#This Row],[start. č.]]),'3. REGISTRACE'!B:F,5,0))</f>
        <v>-</v>
      </c>
      <c r="G15" s="16" t="str">
        <f t="shared" si="0"/>
        <v>M</v>
      </c>
      <c r="H15" s="49"/>
      <c r="I15" s="46"/>
      <c r="J15" s="50"/>
      <c r="K15" s="40">
        <f>TIME(Tabulka481012[[#This Row],[hod]],Tabulka481012[[#This Row],[min]],Tabulka481012[[#This Row],[sek]])</f>
        <v>0</v>
      </c>
      <c r="L15" s="52" t="str">
        <f>IF(AND(ISBLANK(H15),ISBLANK(I15),ISBLANK(J15)),"-",IF(K15&gt;=MAX(K$6:K15),"ok","chyba!!!"))</f>
        <v>-</v>
      </c>
      <c r="N15" s="1"/>
    </row>
    <row r="16" spans="2:14">
      <c r="B16" s="42">
        <v>11</v>
      </c>
      <c r="C16" s="43"/>
      <c r="D16" s="19" t="str">
        <f>IF(ISBLANK(Tabulka481012[[#This Row],[start. č.]]),"-",VLOOKUP(CONCATENATE($F$2,"-",Tabulka481012[[#This Row],[m/ž]],"-",Tabulka481012[[#This Row],[start. č.]]),'3. REGISTRACE'!B:F,3,0))</f>
        <v>-</v>
      </c>
      <c r="E16" s="16" t="str">
        <f>IF(ISBLANK(Tabulka481012[[#This Row],[start. č.]]),"-",VLOOKUP(CONCATENATE($F$2,"-",Tabulka481012[[#This Row],[m/ž]],"-",Tabulka481012[[#This Row],[start. č.]]),'3. REGISTRACE'!B:F,4,0))</f>
        <v>-</v>
      </c>
      <c r="F16" s="44" t="str">
        <f>IF(ISBLANK(Tabulka481012[[#This Row],[start. č.]]),"-",VLOOKUP(CONCATENATE($F$2,"-",Tabulka481012[[#This Row],[m/ž]],"-",Tabulka481012[[#This Row],[start. č.]]),'3. REGISTRACE'!B:F,5,0))</f>
        <v>-</v>
      </c>
      <c r="G16" s="16" t="str">
        <f t="shared" si="0"/>
        <v>M</v>
      </c>
      <c r="H16" s="49"/>
      <c r="I16" s="46"/>
      <c r="J16" s="50"/>
      <c r="K16" s="40">
        <f>TIME(Tabulka481012[[#This Row],[hod]],Tabulka481012[[#This Row],[min]],Tabulka481012[[#This Row],[sek]])</f>
        <v>0</v>
      </c>
      <c r="L16" s="52" t="str">
        <f>IF(AND(ISBLANK(H16),ISBLANK(I16),ISBLANK(J16)),"-",IF(K16&gt;=MAX(K$6:K16),"ok","chyba!!!"))</f>
        <v>-</v>
      </c>
      <c r="N16" s="1"/>
    </row>
    <row r="17" spans="2:14">
      <c r="B17" s="42">
        <v>12</v>
      </c>
      <c r="C17" s="43"/>
      <c r="D17" s="19" t="str">
        <f>IF(ISBLANK(Tabulka481012[[#This Row],[start. č.]]),"-",VLOOKUP(CONCATENATE($F$2,"-",Tabulka481012[[#This Row],[m/ž]],"-",Tabulka481012[[#This Row],[start. č.]]),'3. REGISTRACE'!B:F,3,0))</f>
        <v>-</v>
      </c>
      <c r="E17" s="16" t="str">
        <f>IF(ISBLANK(Tabulka481012[[#This Row],[start. č.]]),"-",VLOOKUP(CONCATENATE($F$2,"-",Tabulka481012[[#This Row],[m/ž]],"-",Tabulka481012[[#This Row],[start. č.]]),'3. REGISTRACE'!B:F,4,0))</f>
        <v>-</v>
      </c>
      <c r="F17" s="44" t="str">
        <f>IF(ISBLANK(Tabulka481012[[#This Row],[start. č.]]),"-",VLOOKUP(CONCATENATE($F$2,"-",Tabulka481012[[#This Row],[m/ž]],"-",Tabulka481012[[#This Row],[start. č.]]),'3. REGISTRACE'!B:F,5,0))</f>
        <v>-</v>
      </c>
      <c r="G17" s="16" t="str">
        <f t="shared" si="0"/>
        <v>M</v>
      </c>
      <c r="H17" s="49"/>
      <c r="I17" s="46"/>
      <c r="J17" s="50"/>
      <c r="K17" s="40">
        <f>TIME(Tabulka481012[[#This Row],[hod]],Tabulka481012[[#This Row],[min]],Tabulka481012[[#This Row],[sek]])</f>
        <v>0</v>
      </c>
      <c r="L17" s="52" t="str">
        <f>IF(AND(ISBLANK(H17),ISBLANK(I17),ISBLANK(J17)),"-",IF(K17&gt;=MAX(K$6:K17),"ok","chyba!!!"))</f>
        <v>-</v>
      </c>
      <c r="N17" s="1"/>
    </row>
    <row r="18" spans="2:14">
      <c r="B18" s="42">
        <v>13</v>
      </c>
      <c r="C18" s="43"/>
      <c r="D18" s="19" t="str">
        <f>IF(ISBLANK(Tabulka481012[[#This Row],[start. č.]]),"-",VLOOKUP(CONCATENATE($F$2,"-",Tabulka481012[[#This Row],[m/ž]],"-",Tabulka481012[[#This Row],[start. č.]]),'3. REGISTRACE'!B:F,3,0))</f>
        <v>-</v>
      </c>
      <c r="E18" s="16" t="str">
        <f>IF(ISBLANK(Tabulka481012[[#This Row],[start. č.]]),"-",VLOOKUP(CONCATENATE($F$2,"-",Tabulka481012[[#This Row],[m/ž]],"-",Tabulka481012[[#This Row],[start. č.]]),'3. REGISTRACE'!B:F,4,0))</f>
        <v>-</v>
      </c>
      <c r="F18" s="44" t="str">
        <f>IF(ISBLANK(Tabulka481012[[#This Row],[start. č.]]),"-",VLOOKUP(CONCATENATE($F$2,"-",Tabulka481012[[#This Row],[m/ž]],"-",Tabulka481012[[#This Row],[start. č.]]),'3. REGISTRACE'!B:F,5,0))</f>
        <v>-</v>
      </c>
      <c r="G18" s="16" t="str">
        <f t="shared" si="0"/>
        <v>M</v>
      </c>
      <c r="H18" s="49"/>
      <c r="I18" s="46"/>
      <c r="J18" s="50"/>
      <c r="K18" s="40">
        <f>TIME(Tabulka481012[[#This Row],[hod]],Tabulka481012[[#This Row],[min]],Tabulka481012[[#This Row],[sek]])</f>
        <v>0</v>
      </c>
      <c r="L18" s="52" t="str">
        <f>IF(AND(ISBLANK(H18),ISBLANK(I18),ISBLANK(J18)),"-",IF(K18&gt;=MAX(K$6:K18),"ok","chyba!!!"))</f>
        <v>-</v>
      </c>
      <c r="N18" s="1"/>
    </row>
    <row r="19" spans="2:14">
      <c r="B19" s="42">
        <v>14</v>
      </c>
      <c r="C19" s="43"/>
      <c r="D19" s="19" t="str">
        <f>IF(ISBLANK(Tabulka481012[[#This Row],[start. č.]]),"-",VLOOKUP(CONCATENATE($F$2,"-",Tabulka481012[[#This Row],[m/ž]],"-",Tabulka481012[[#This Row],[start. č.]]),'3. REGISTRACE'!B:F,3,0))</f>
        <v>-</v>
      </c>
      <c r="E19" s="16" t="str">
        <f>IF(ISBLANK(Tabulka481012[[#This Row],[start. č.]]),"-",VLOOKUP(CONCATENATE($F$2,"-",Tabulka481012[[#This Row],[m/ž]],"-",Tabulka481012[[#This Row],[start. č.]]),'3. REGISTRACE'!B:F,4,0))</f>
        <v>-</v>
      </c>
      <c r="F19" s="44" t="str">
        <f>IF(ISBLANK(Tabulka481012[[#This Row],[start. č.]]),"-",VLOOKUP(CONCATENATE($F$2,"-",Tabulka481012[[#This Row],[m/ž]],"-",Tabulka481012[[#This Row],[start. č.]]),'3. REGISTRACE'!B:F,5,0))</f>
        <v>-</v>
      </c>
      <c r="G19" s="16" t="str">
        <f t="shared" si="0"/>
        <v>M</v>
      </c>
      <c r="H19" s="49"/>
      <c r="I19" s="46"/>
      <c r="J19" s="50"/>
      <c r="K19" s="40">
        <f>TIME(Tabulka481012[[#This Row],[hod]],Tabulka481012[[#This Row],[min]],Tabulka481012[[#This Row],[sek]])</f>
        <v>0</v>
      </c>
      <c r="L19" s="52" t="str">
        <f>IF(AND(ISBLANK(H19),ISBLANK(I19),ISBLANK(J19)),"-",IF(K19&gt;=MAX(K$6:K19),"ok","chyba!!!"))</f>
        <v>-</v>
      </c>
      <c r="N19" s="1"/>
    </row>
    <row r="20" spans="2:14">
      <c r="B20" s="42">
        <v>15</v>
      </c>
      <c r="C20" s="43"/>
      <c r="D20" s="19" t="str">
        <f>IF(ISBLANK(Tabulka481012[[#This Row],[start. č.]]),"-",VLOOKUP(CONCATENATE($F$2,"-",Tabulka481012[[#This Row],[m/ž]],"-",Tabulka481012[[#This Row],[start. č.]]),'3. REGISTRACE'!B:F,3,0))</f>
        <v>-</v>
      </c>
      <c r="E20" s="16" t="str">
        <f>IF(ISBLANK(Tabulka481012[[#This Row],[start. č.]]),"-",VLOOKUP(CONCATENATE($F$2,"-",Tabulka481012[[#This Row],[m/ž]],"-",Tabulka481012[[#This Row],[start. č.]]),'3. REGISTRACE'!B:F,4,0))</f>
        <v>-</v>
      </c>
      <c r="F20" s="44" t="str">
        <f>IF(ISBLANK(Tabulka481012[[#This Row],[start. č.]]),"-",VLOOKUP(CONCATENATE($F$2,"-",Tabulka481012[[#This Row],[m/ž]],"-",Tabulka481012[[#This Row],[start. č.]]),'3. REGISTRACE'!B:F,5,0))</f>
        <v>-</v>
      </c>
      <c r="G20" s="16" t="str">
        <f t="shared" si="0"/>
        <v>M</v>
      </c>
      <c r="H20" s="49"/>
      <c r="I20" s="46"/>
      <c r="J20" s="50"/>
      <c r="K20" s="40">
        <f>TIME(Tabulka481012[[#This Row],[hod]],Tabulka481012[[#This Row],[min]],Tabulka481012[[#This Row],[sek]])</f>
        <v>0</v>
      </c>
      <c r="L20" s="52" t="str">
        <f>IF(AND(ISBLANK(H20),ISBLANK(I20),ISBLANK(J20)),"-",IF(K20&gt;=MAX(K$6:K20),"ok","chyba!!!"))</f>
        <v>-</v>
      </c>
      <c r="N20" s="1"/>
    </row>
    <row r="21" spans="2:14">
      <c r="B21" s="42">
        <v>16</v>
      </c>
      <c r="C21" s="43"/>
      <c r="D21" s="19" t="str">
        <f>IF(ISBLANK(Tabulka481012[[#This Row],[start. č.]]),"-",VLOOKUP(CONCATENATE($F$2,"-",Tabulka481012[[#This Row],[m/ž]],"-",Tabulka481012[[#This Row],[start. č.]]),'3. REGISTRACE'!B:F,3,0))</f>
        <v>-</v>
      </c>
      <c r="E21" s="16" t="str">
        <f>IF(ISBLANK(Tabulka481012[[#This Row],[start. č.]]),"-",VLOOKUP(CONCATENATE($F$2,"-",Tabulka481012[[#This Row],[m/ž]],"-",Tabulka481012[[#This Row],[start. č.]]),'3. REGISTRACE'!B:F,4,0))</f>
        <v>-</v>
      </c>
      <c r="F21" s="44" t="str">
        <f>IF(ISBLANK(Tabulka481012[[#This Row],[start. č.]]),"-",VLOOKUP(CONCATENATE($F$2,"-",Tabulka481012[[#This Row],[m/ž]],"-",Tabulka481012[[#This Row],[start. č.]]),'3. REGISTRACE'!B:F,5,0))</f>
        <v>-</v>
      </c>
      <c r="G21" s="16" t="str">
        <f t="shared" si="0"/>
        <v>M</v>
      </c>
      <c r="H21" s="49"/>
      <c r="I21" s="46"/>
      <c r="J21" s="50"/>
      <c r="K21" s="40">
        <f>TIME(Tabulka481012[[#This Row],[hod]],Tabulka481012[[#This Row],[min]],Tabulka481012[[#This Row],[sek]])</f>
        <v>0</v>
      </c>
      <c r="L21" s="52" t="str">
        <f>IF(AND(ISBLANK(H21),ISBLANK(I21),ISBLANK(J21)),"-",IF(K21&gt;=MAX(K$6:K21),"ok","chyba!!!"))</f>
        <v>-</v>
      </c>
      <c r="N21" s="1"/>
    </row>
    <row r="22" spans="2:14">
      <c r="B22" s="42">
        <v>17</v>
      </c>
      <c r="C22" s="43"/>
      <c r="D22" s="19" t="str">
        <f>IF(ISBLANK(Tabulka481012[[#This Row],[start. č.]]),"-",VLOOKUP(CONCATENATE($F$2,"-",Tabulka481012[[#This Row],[m/ž]],"-",Tabulka481012[[#This Row],[start. č.]]),'3. REGISTRACE'!B:F,3,0))</f>
        <v>-</v>
      </c>
      <c r="E22" s="16" t="str">
        <f>IF(ISBLANK(Tabulka481012[[#This Row],[start. č.]]),"-",VLOOKUP(CONCATENATE($F$2,"-",Tabulka481012[[#This Row],[m/ž]],"-",Tabulka481012[[#This Row],[start. č.]]),'3. REGISTRACE'!B:F,4,0))</f>
        <v>-</v>
      </c>
      <c r="F22" s="44" t="str">
        <f>IF(ISBLANK(Tabulka481012[[#This Row],[start. č.]]),"-",VLOOKUP(CONCATENATE($F$2,"-",Tabulka481012[[#This Row],[m/ž]],"-",Tabulka481012[[#This Row],[start. č.]]),'3. REGISTRACE'!B:F,5,0))</f>
        <v>-</v>
      </c>
      <c r="G22" s="16" t="str">
        <f t="shared" si="0"/>
        <v>M</v>
      </c>
      <c r="H22" s="49"/>
      <c r="I22" s="46"/>
      <c r="J22" s="50"/>
      <c r="K22" s="40">
        <f>TIME(Tabulka481012[[#This Row],[hod]],Tabulka481012[[#This Row],[min]],Tabulka481012[[#This Row],[sek]])</f>
        <v>0</v>
      </c>
      <c r="L22" s="52" t="str">
        <f>IF(AND(ISBLANK(H22),ISBLANK(I22),ISBLANK(J22)),"-",IF(K22&gt;=MAX(K$6:K22),"ok","chyba!!!"))</f>
        <v>-</v>
      </c>
      <c r="N22" s="1"/>
    </row>
    <row r="23" spans="2:14">
      <c r="B23" s="42">
        <v>18</v>
      </c>
      <c r="C23" s="43"/>
      <c r="D23" s="19" t="str">
        <f>IF(ISBLANK(Tabulka481012[[#This Row],[start. č.]]),"-",VLOOKUP(CONCATENATE($F$2,"-",Tabulka481012[[#This Row],[m/ž]],"-",Tabulka481012[[#This Row],[start. č.]]),'3. REGISTRACE'!B:F,3,0))</f>
        <v>-</v>
      </c>
      <c r="E23" s="16" t="str">
        <f>IF(ISBLANK(Tabulka481012[[#This Row],[start. č.]]),"-",VLOOKUP(CONCATENATE($F$2,"-",Tabulka481012[[#This Row],[m/ž]],"-",Tabulka481012[[#This Row],[start. č.]]),'3. REGISTRACE'!B:F,4,0))</f>
        <v>-</v>
      </c>
      <c r="F23" s="44" t="str">
        <f>IF(ISBLANK(Tabulka481012[[#This Row],[start. č.]]),"-",VLOOKUP(CONCATENATE($F$2,"-",Tabulka481012[[#This Row],[m/ž]],"-",Tabulka481012[[#This Row],[start. č.]]),'3. REGISTRACE'!B:F,5,0))</f>
        <v>-</v>
      </c>
      <c r="G23" s="16" t="str">
        <f t="shared" si="0"/>
        <v>M</v>
      </c>
      <c r="H23" s="49"/>
      <c r="I23" s="46"/>
      <c r="J23" s="50"/>
      <c r="K23" s="40">
        <f>TIME(Tabulka481012[[#This Row],[hod]],Tabulka481012[[#This Row],[min]],Tabulka481012[[#This Row],[sek]])</f>
        <v>0</v>
      </c>
      <c r="L23" s="52" t="str">
        <f>IF(AND(ISBLANK(H23),ISBLANK(I23),ISBLANK(J23)),"-",IF(K23&gt;=MAX(K$6:K23),"ok","chyba!!!"))</f>
        <v>-</v>
      </c>
      <c r="N23" s="1"/>
    </row>
    <row r="24" spans="2:14">
      <c r="B24" s="42">
        <v>19</v>
      </c>
      <c r="C24" s="43"/>
      <c r="D24" s="19" t="str">
        <f>IF(ISBLANK(Tabulka481012[[#This Row],[start. č.]]),"-",VLOOKUP(CONCATENATE($F$2,"-",Tabulka481012[[#This Row],[m/ž]],"-",Tabulka481012[[#This Row],[start. č.]]),'3. REGISTRACE'!B:F,3,0))</f>
        <v>-</v>
      </c>
      <c r="E24" s="16" t="str">
        <f>IF(ISBLANK(Tabulka481012[[#This Row],[start. č.]]),"-",VLOOKUP(CONCATENATE($F$2,"-",Tabulka481012[[#This Row],[m/ž]],"-",Tabulka481012[[#This Row],[start. č.]]),'3. REGISTRACE'!B:F,4,0))</f>
        <v>-</v>
      </c>
      <c r="F24" s="44" t="str">
        <f>IF(ISBLANK(Tabulka481012[[#This Row],[start. č.]]),"-",VLOOKUP(CONCATENATE($F$2,"-",Tabulka481012[[#This Row],[m/ž]],"-",Tabulka481012[[#This Row],[start. č.]]),'3. REGISTRACE'!B:F,5,0))</f>
        <v>-</v>
      </c>
      <c r="G24" s="16" t="str">
        <f t="shared" si="0"/>
        <v>M</v>
      </c>
      <c r="H24" s="49"/>
      <c r="I24" s="46"/>
      <c r="J24" s="50"/>
      <c r="K24" s="40">
        <f>TIME(Tabulka481012[[#This Row],[hod]],Tabulka481012[[#This Row],[min]],Tabulka481012[[#This Row],[sek]])</f>
        <v>0</v>
      </c>
      <c r="L24" s="52" t="str">
        <f>IF(AND(ISBLANK(H24),ISBLANK(I24),ISBLANK(J24)),"-",IF(K24&gt;=MAX(K$6:K24),"ok","chyba!!!"))</f>
        <v>-</v>
      </c>
      <c r="N24" s="1"/>
    </row>
    <row r="25" spans="2:14">
      <c r="B25" s="42">
        <v>20</v>
      </c>
      <c r="C25" s="43"/>
      <c r="D25" s="19" t="str">
        <f>IF(ISBLANK(Tabulka481012[[#This Row],[start. č.]]),"-",VLOOKUP(CONCATENATE($F$2,"-",Tabulka481012[[#This Row],[m/ž]],"-",Tabulka481012[[#This Row],[start. č.]]),'3. REGISTRACE'!B:F,3,0))</f>
        <v>-</v>
      </c>
      <c r="E25" s="16" t="str">
        <f>IF(ISBLANK(Tabulka481012[[#This Row],[start. č.]]),"-",VLOOKUP(CONCATENATE($F$2,"-",Tabulka481012[[#This Row],[m/ž]],"-",Tabulka481012[[#This Row],[start. č.]]),'3. REGISTRACE'!B:F,4,0))</f>
        <v>-</v>
      </c>
      <c r="F25" s="44" t="str">
        <f>IF(ISBLANK(Tabulka481012[[#This Row],[start. č.]]),"-",VLOOKUP(CONCATENATE($F$2,"-",Tabulka481012[[#This Row],[m/ž]],"-",Tabulka481012[[#This Row],[start. č.]]),'3. REGISTRACE'!B:F,5,0))</f>
        <v>-</v>
      </c>
      <c r="G25" s="16" t="str">
        <f t="shared" si="0"/>
        <v>M</v>
      </c>
      <c r="H25" s="49"/>
      <c r="I25" s="46"/>
      <c r="J25" s="50"/>
      <c r="K25" s="40">
        <f>TIME(Tabulka481012[[#This Row],[hod]],Tabulka481012[[#This Row],[min]],Tabulka481012[[#This Row],[sek]])</f>
        <v>0</v>
      </c>
      <c r="L25" s="52" t="str">
        <f>IF(AND(ISBLANK(H25),ISBLANK(I25),ISBLANK(J25)),"-",IF(K25&gt;=MAX(K$6:K25),"ok","chyba!!!"))</f>
        <v>-</v>
      </c>
      <c r="N25" s="1"/>
    </row>
    <row r="26" spans="2:14">
      <c r="B26" s="42">
        <v>21</v>
      </c>
      <c r="C26" s="43"/>
      <c r="D26" s="19" t="str">
        <f>IF(ISBLANK(Tabulka481012[[#This Row],[start. č.]]),"-",VLOOKUP(CONCATENATE($F$2,"-",Tabulka481012[[#This Row],[m/ž]],"-",Tabulka481012[[#This Row],[start. č.]]),'3. REGISTRACE'!B:F,3,0))</f>
        <v>-</v>
      </c>
      <c r="E26" s="16" t="str">
        <f>IF(ISBLANK(Tabulka481012[[#This Row],[start. č.]]),"-",VLOOKUP(CONCATENATE($F$2,"-",Tabulka481012[[#This Row],[m/ž]],"-",Tabulka481012[[#This Row],[start. č.]]),'3. REGISTRACE'!B:F,4,0))</f>
        <v>-</v>
      </c>
      <c r="F26" s="44" t="str">
        <f>IF(ISBLANK(Tabulka481012[[#This Row],[start. č.]]),"-",VLOOKUP(CONCATENATE($F$2,"-",Tabulka481012[[#This Row],[m/ž]],"-",Tabulka481012[[#This Row],[start. č.]]),'3. REGISTRACE'!B:F,5,0))</f>
        <v>-</v>
      </c>
      <c r="G26" s="16" t="str">
        <f t="shared" si="0"/>
        <v>M</v>
      </c>
      <c r="H26" s="49"/>
      <c r="I26" s="46"/>
      <c r="J26" s="50"/>
      <c r="K26" s="40">
        <f>TIME(Tabulka481012[[#This Row],[hod]],Tabulka481012[[#This Row],[min]],Tabulka481012[[#This Row],[sek]])</f>
        <v>0</v>
      </c>
      <c r="L26" s="52" t="str">
        <f>IF(AND(ISBLANK(H26),ISBLANK(I26),ISBLANK(J26)),"-",IF(K26&gt;=MAX(K$6:K26),"ok","chyba!!!"))</f>
        <v>-</v>
      </c>
      <c r="N26" s="1"/>
    </row>
    <row r="27" spans="2:14">
      <c r="B27" s="42">
        <v>22</v>
      </c>
      <c r="C27" s="43"/>
      <c r="D27" s="19" t="str">
        <f>IF(ISBLANK(Tabulka481012[[#This Row],[start. č.]]),"-",VLOOKUP(CONCATENATE($F$2,"-",Tabulka481012[[#This Row],[m/ž]],"-",Tabulka481012[[#This Row],[start. č.]]),'3. REGISTRACE'!B:F,3,0))</f>
        <v>-</v>
      </c>
      <c r="E27" s="16" t="str">
        <f>IF(ISBLANK(Tabulka481012[[#This Row],[start. č.]]),"-",VLOOKUP(CONCATENATE($F$2,"-",Tabulka481012[[#This Row],[m/ž]],"-",Tabulka481012[[#This Row],[start. č.]]),'3. REGISTRACE'!B:F,4,0))</f>
        <v>-</v>
      </c>
      <c r="F27" s="44" t="str">
        <f>IF(ISBLANK(Tabulka481012[[#This Row],[start. č.]]),"-",VLOOKUP(CONCATENATE($F$2,"-",Tabulka481012[[#This Row],[m/ž]],"-",Tabulka481012[[#This Row],[start. č.]]),'3. REGISTRACE'!B:F,5,0))</f>
        <v>-</v>
      </c>
      <c r="G27" s="16" t="str">
        <f t="shared" si="0"/>
        <v>M</v>
      </c>
      <c r="H27" s="49"/>
      <c r="I27" s="46"/>
      <c r="J27" s="50"/>
      <c r="K27" s="40">
        <f>TIME(Tabulka481012[[#This Row],[hod]],Tabulka481012[[#This Row],[min]],Tabulka481012[[#This Row],[sek]])</f>
        <v>0</v>
      </c>
      <c r="L27" s="52" t="str">
        <f>IF(AND(ISBLANK(H27),ISBLANK(I27),ISBLANK(J27)),"-",IF(K27&gt;=MAX(K$6:K27),"ok","chyba!!!"))</f>
        <v>-</v>
      </c>
      <c r="N27" s="1"/>
    </row>
    <row r="28" spans="2:14">
      <c r="B28" s="42">
        <v>23</v>
      </c>
      <c r="C28" s="43"/>
      <c r="D28" s="19" t="str">
        <f>IF(ISBLANK(Tabulka481012[[#This Row],[start. č.]]),"-",VLOOKUP(CONCATENATE($F$2,"-",Tabulka481012[[#This Row],[m/ž]],"-",Tabulka481012[[#This Row],[start. č.]]),'3. REGISTRACE'!B:F,3,0))</f>
        <v>-</v>
      </c>
      <c r="E28" s="16" t="str">
        <f>IF(ISBLANK(Tabulka481012[[#This Row],[start. č.]]),"-",VLOOKUP(CONCATENATE($F$2,"-",Tabulka481012[[#This Row],[m/ž]],"-",Tabulka481012[[#This Row],[start. č.]]),'3. REGISTRACE'!B:F,4,0))</f>
        <v>-</v>
      </c>
      <c r="F28" s="44" t="str">
        <f>IF(ISBLANK(Tabulka481012[[#This Row],[start. č.]]),"-",VLOOKUP(CONCATENATE($F$2,"-",Tabulka481012[[#This Row],[m/ž]],"-",Tabulka481012[[#This Row],[start. č.]]),'3. REGISTRACE'!B:F,5,0))</f>
        <v>-</v>
      </c>
      <c r="G28" s="16" t="str">
        <f t="shared" si="0"/>
        <v>M</v>
      </c>
      <c r="H28" s="49"/>
      <c r="I28" s="46"/>
      <c r="J28" s="50"/>
      <c r="K28" s="40">
        <f>TIME(Tabulka481012[[#This Row],[hod]],Tabulka481012[[#This Row],[min]],Tabulka481012[[#This Row],[sek]])</f>
        <v>0</v>
      </c>
      <c r="L28" s="52" t="str">
        <f>IF(AND(ISBLANK(H28),ISBLANK(I28),ISBLANK(J28)),"-",IF(K28&gt;=MAX(K$6:K28),"ok","chyba!!!"))</f>
        <v>-</v>
      </c>
      <c r="N28" s="1"/>
    </row>
    <row r="29" spans="2:14">
      <c r="B29" s="42">
        <v>24</v>
      </c>
      <c r="C29" s="43"/>
      <c r="D29" s="19" t="str">
        <f>IF(ISBLANK(Tabulka481012[[#This Row],[start. č.]]),"-",VLOOKUP(CONCATENATE($F$2,"-",Tabulka481012[[#This Row],[m/ž]],"-",Tabulka481012[[#This Row],[start. č.]]),'3. REGISTRACE'!B:F,3,0))</f>
        <v>-</v>
      </c>
      <c r="E29" s="16" t="str">
        <f>IF(ISBLANK(Tabulka481012[[#This Row],[start. č.]]),"-",VLOOKUP(CONCATENATE($F$2,"-",Tabulka481012[[#This Row],[m/ž]],"-",Tabulka481012[[#This Row],[start. č.]]),'3. REGISTRACE'!B:F,4,0))</f>
        <v>-</v>
      </c>
      <c r="F29" s="44" t="str">
        <f>IF(ISBLANK(Tabulka481012[[#This Row],[start. č.]]),"-",VLOOKUP(CONCATENATE($F$2,"-",Tabulka481012[[#This Row],[m/ž]],"-",Tabulka481012[[#This Row],[start. č.]]),'3. REGISTRACE'!B:F,5,0))</f>
        <v>-</v>
      </c>
      <c r="G29" s="16" t="str">
        <f t="shared" si="0"/>
        <v>M</v>
      </c>
      <c r="H29" s="49"/>
      <c r="I29" s="46"/>
      <c r="J29" s="50"/>
      <c r="K29" s="40">
        <f>TIME(Tabulka481012[[#This Row],[hod]],Tabulka481012[[#This Row],[min]],Tabulka481012[[#This Row],[sek]])</f>
        <v>0</v>
      </c>
      <c r="L29" s="52" t="str">
        <f>IF(AND(ISBLANK(H29),ISBLANK(I29),ISBLANK(J29)),"-",IF(K29&gt;=MAX(K$6:K29),"ok","chyba!!!"))</f>
        <v>-</v>
      </c>
      <c r="N29" s="1"/>
    </row>
    <row r="30" spans="2:14">
      <c r="B30" s="42">
        <v>25</v>
      </c>
      <c r="C30" s="43"/>
      <c r="D30" s="19" t="str">
        <f>IF(ISBLANK(Tabulka481012[[#This Row],[start. č.]]),"-",VLOOKUP(CONCATENATE($F$2,"-",Tabulka481012[[#This Row],[m/ž]],"-",Tabulka481012[[#This Row],[start. č.]]),'3. REGISTRACE'!B:F,3,0))</f>
        <v>-</v>
      </c>
      <c r="E30" s="16" t="str">
        <f>IF(ISBLANK(Tabulka481012[[#This Row],[start. č.]]),"-",VLOOKUP(CONCATENATE($F$2,"-",Tabulka481012[[#This Row],[m/ž]],"-",Tabulka481012[[#This Row],[start. č.]]),'3. REGISTRACE'!B:F,4,0))</f>
        <v>-</v>
      </c>
      <c r="F30" s="44" t="str">
        <f>IF(ISBLANK(Tabulka481012[[#This Row],[start. č.]]),"-",VLOOKUP(CONCATENATE($F$2,"-",Tabulka481012[[#This Row],[m/ž]],"-",Tabulka481012[[#This Row],[start. č.]]),'3. REGISTRACE'!B:F,5,0))</f>
        <v>-</v>
      </c>
      <c r="G30" s="16" t="str">
        <f t="shared" si="0"/>
        <v>M</v>
      </c>
      <c r="H30" s="49"/>
      <c r="I30" s="46"/>
      <c r="J30" s="50"/>
      <c r="K30" s="40">
        <f>TIME(Tabulka481012[[#This Row],[hod]],Tabulka481012[[#This Row],[min]],Tabulka481012[[#This Row],[sek]])</f>
        <v>0</v>
      </c>
      <c r="L30" s="52" t="str">
        <f>IF(AND(ISBLANK(H30),ISBLANK(I30),ISBLANK(J30)),"-",IF(K30&gt;=MAX(K$6:K30),"ok","chyba!!!"))</f>
        <v>-</v>
      </c>
      <c r="N30" s="1"/>
    </row>
    <row r="33" spans="2:14" ht="15.75">
      <c r="B33" s="59" t="s">
        <v>93</v>
      </c>
      <c r="D33" s="2"/>
      <c r="L33" s="71" t="str">
        <f>IF(ISBLANK('1. Index'!C44),"-",'1. Index'!C44)</f>
        <v>-</v>
      </c>
      <c r="M33" s="71"/>
    </row>
    <row r="35" spans="2:14">
      <c r="B35" s="1" t="s">
        <v>13</v>
      </c>
      <c r="C35" s="2" t="s">
        <v>0</v>
      </c>
      <c r="D35" s="1" t="s">
        <v>14</v>
      </c>
      <c r="E35" s="2" t="s">
        <v>3</v>
      </c>
      <c r="F35" s="1" t="s">
        <v>1</v>
      </c>
      <c r="G35" s="2" t="s">
        <v>2</v>
      </c>
      <c r="H35" s="2" t="s">
        <v>15</v>
      </c>
      <c r="I35" s="2" t="s">
        <v>16</v>
      </c>
      <c r="J35" s="2" t="s">
        <v>17</v>
      </c>
      <c r="K35" s="41" t="s">
        <v>18</v>
      </c>
      <c r="L35" s="51" t="s">
        <v>83</v>
      </c>
      <c r="N35" s="1"/>
    </row>
    <row r="36" spans="2:14">
      <c r="B36" s="42">
        <v>1</v>
      </c>
      <c r="C36" s="43">
        <v>177</v>
      </c>
      <c r="D36" s="19" t="str">
        <f>IF(ISBLANK(Tabulka4491113[[#This Row],[start. č.]]),"-",VLOOKUP(CONCATENATE($F$2,"-",Tabulka4491113[[#This Row],[m/ž]],"-",Tabulka4491113[[#This Row],[start. č.]]),'3. REGISTRACE'!B:F,3,0))</f>
        <v>Šimánková Magdaléna</v>
      </c>
      <c r="E36" s="16">
        <f>IF(ISBLANK(Tabulka4491113[[#This Row],[start. č.]]),"-",VLOOKUP(CONCATENATE($F$2,"-",Tabulka4491113[[#This Row],[m/ž]],"-",Tabulka4491113[[#This Row],[start. č.]]),'3. REGISTRACE'!B:F,4,0))</f>
        <v>2007</v>
      </c>
      <c r="F36" s="44" t="str">
        <f>IF(ISBLANK(Tabulka4491113[[#This Row],[start. č.]]),"-",VLOOKUP(CONCATENATE($F$2,"-",Tabulka4491113[[#This Row],[m/ž]],"-",Tabulka4491113[[#This Row],[start. č.]]),'3. REGISTRACE'!B:F,5,0))</f>
        <v>Jiskra Třeboň</v>
      </c>
      <c r="G36" s="60" t="str">
        <f t="shared" ref="G36:G60" si="1">"Z"</f>
        <v>Z</v>
      </c>
      <c r="H36" s="47">
        <v>0</v>
      </c>
      <c r="I36" s="45">
        <v>1</v>
      </c>
      <c r="J36" s="48">
        <v>57</v>
      </c>
      <c r="K36" s="40">
        <f>TIME(Tabulka4491113[[#This Row],[hod]],Tabulka4491113[[#This Row],[min]],Tabulka4491113[[#This Row],[sek]])</f>
        <v>1.3541666666666667E-3</v>
      </c>
      <c r="L36" s="52" t="str">
        <f>IF(AND(ISBLANK(H36),ISBLANK(I36),ISBLANK(J36)),"-",IF(K36&gt;=MAX(K$36:K36),"ok","chyba!!!"))</f>
        <v>ok</v>
      </c>
      <c r="N36" s="1"/>
    </row>
    <row r="37" spans="2:14">
      <c r="B37" s="42">
        <v>2</v>
      </c>
      <c r="C37" s="43">
        <v>149</v>
      </c>
      <c r="D37" s="19" t="str">
        <f>IF(ISBLANK(Tabulka4491113[[#This Row],[start. č.]]),"-",VLOOKUP(CONCATENATE($F$2,"-",Tabulka4491113[[#This Row],[m/ž]],"-",Tabulka4491113[[#This Row],[start. č.]]),'3. REGISTRACE'!B:F,3,0))</f>
        <v>Krátká Natálie</v>
      </c>
      <c r="E37" s="16">
        <f>IF(ISBLANK(Tabulka4491113[[#This Row],[start. č.]]),"-",VLOOKUP(CONCATENATE($F$2,"-",Tabulka4491113[[#This Row],[m/ž]],"-",Tabulka4491113[[#This Row],[start. č.]]),'3. REGISTRACE'!B:F,4,0))</f>
        <v>2006</v>
      </c>
      <c r="F37" s="44" t="str">
        <f>IF(ISBLANK(Tabulka4491113[[#This Row],[start. č.]]),"-",VLOOKUP(CONCATENATE($F$2,"-",Tabulka4491113[[#This Row],[m/ž]],"-",Tabulka4491113[[#This Row],[start. č.]]),'3. REGISTRACE'!B:F,5,0))</f>
        <v>Malonty</v>
      </c>
      <c r="G37" s="16" t="str">
        <f t="shared" si="1"/>
        <v>Z</v>
      </c>
      <c r="H37" s="49">
        <v>0</v>
      </c>
      <c r="I37" s="46">
        <v>2</v>
      </c>
      <c r="J37" s="50">
        <v>7</v>
      </c>
      <c r="K37" s="40">
        <f>TIME(Tabulka4491113[[#This Row],[hod]],Tabulka4491113[[#This Row],[min]],Tabulka4491113[[#This Row],[sek]])</f>
        <v>1.4699074074074074E-3</v>
      </c>
      <c r="L37" s="52" t="str">
        <f>IF(AND(ISBLANK(H37),ISBLANK(I37),ISBLANK(J37)),"-",IF(K37&gt;=MAX(K$36:K37),"ok","chyba!!!"))</f>
        <v>ok</v>
      </c>
      <c r="N37" s="1"/>
    </row>
    <row r="38" spans="2:14">
      <c r="B38" s="42">
        <v>3</v>
      </c>
      <c r="C38" s="43">
        <v>169</v>
      </c>
      <c r="D38" s="19" t="str">
        <f>IF(ISBLANK(Tabulka4491113[[#This Row],[start. č.]]),"-",VLOOKUP(CONCATENATE($F$2,"-",Tabulka4491113[[#This Row],[m/ž]],"-",Tabulka4491113[[#This Row],[start. č.]]),'3. REGISTRACE'!B:F,3,0))</f>
        <v>Bláhová Ema</v>
      </c>
      <c r="E38" s="16">
        <f>IF(ISBLANK(Tabulka4491113[[#This Row],[start. č.]]),"-",VLOOKUP(CONCATENATE($F$2,"-",Tabulka4491113[[#This Row],[m/ž]],"-",Tabulka4491113[[#This Row],[start. č.]]),'3. REGISTRACE'!B:F,4,0))</f>
        <v>2007</v>
      </c>
      <c r="F38" s="44" t="str">
        <f>IF(ISBLANK(Tabulka4491113[[#This Row],[start. č.]]),"-",VLOOKUP(CONCATENATE($F$2,"-",Tabulka4491113[[#This Row],[m/ž]],"-",Tabulka4491113[[#This Row],[start. č.]]),'3. REGISTRACE'!B:F,5,0))</f>
        <v>Atletika Jistebnice</v>
      </c>
      <c r="G38" s="16" t="str">
        <f t="shared" si="1"/>
        <v>Z</v>
      </c>
      <c r="H38" s="49">
        <v>0</v>
      </c>
      <c r="I38" s="46">
        <v>2</v>
      </c>
      <c r="J38" s="50">
        <v>9</v>
      </c>
      <c r="K38" s="40">
        <f>TIME(Tabulka4491113[[#This Row],[hod]],Tabulka4491113[[#This Row],[min]],Tabulka4491113[[#This Row],[sek]])</f>
        <v>1.4930555555555556E-3</v>
      </c>
      <c r="L38" s="52" t="str">
        <f>IF(AND(ISBLANK(H38),ISBLANK(I38),ISBLANK(J38)),"-",IF(K38&gt;=MAX(K$36:K38),"ok","chyba!!!"))</f>
        <v>ok</v>
      </c>
      <c r="N38" s="1"/>
    </row>
    <row r="39" spans="2:14">
      <c r="B39" s="42">
        <v>4</v>
      </c>
      <c r="C39" s="43">
        <v>142</v>
      </c>
      <c r="D39" s="19" t="str">
        <f>IF(ISBLANK(Tabulka4491113[[#This Row],[start. č.]]),"-",VLOOKUP(CONCATENATE($F$2,"-",Tabulka4491113[[#This Row],[m/ž]],"-",Tabulka4491113[[#This Row],[start. č.]]),'3. REGISTRACE'!B:F,3,0))</f>
        <v>Ardamicová Aneta</v>
      </c>
      <c r="E39" s="16">
        <f>IF(ISBLANK(Tabulka4491113[[#This Row],[start. č.]]),"-",VLOOKUP(CONCATENATE($F$2,"-",Tabulka4491113[[#This Row],[m/ž]],"-",Tabulka4491113[[#This Row],[start. č.]]),'3. REGISTRACE'!B:F,4,0))</f>
        <v>2007</v>
      </c>
      <c r="F39" s="44" t="str">
        <f>IF(ISBLANK(Tabulka4491113[[#This Row],[start. č.]]),"-",VLOOKUP(CONCATENATE($F$2,"-",Tabulka4491113[[#This Row],[m/ž]],"-",Tabulka4491113[[#This Row],[start. č.]]),'3. REGISTRACE'!B:F,5,0))</f>
        <v>Ardyteam</v>
      </c>
      <c r="G39" s="16" t="str">
        <f t="shared" si="1"/>
        <v>Z</v>
      </c>
      <c r="H39" s="49">
        <v>0</v>
      </c>
      <c r="I39" s="46">
        <v>2</v>
      </c>
      <c r="J39" s="50">
        <v>23</v>
      </c>
      <c r="K39" s="40">
        <f>TIME(Tabulka4491113[[#This Row],[hod]],Tabulka4491113[[#This Row],[min]],Tabulka4491113[[#This Row],[sek]])</f>
        <v>1.6550925925925926E-3</v>
      </c>
      <c r="L39" s="52" t="str">
        <f>IF(AND(ISBLANK(H39),ISBLANK(I39),ISBLANK(J39)),"-",IF(K39&gt;=MAX(K$36:K39),"ok","chyba!!!"))</f>
        <v>ok</v>
      </c>
      <c r="N39" s="1"/>
    </row>
    <row r="40" spans="2:14">
      <c r="B40" s="42">
        <v>5</v>
      </c>
      <c r="C40" s="43"/>
      <c r="D40" s="19" t="str">
        <f>IF(ISBLANK(Tabulka4491113[[#This Row],[start. č.]]),"-",VLOOKUP(CONCATENATE($F$2,"-",Tabulka4491113[[#This Row],[m/ž]],"-",Tabulka4491113[[#This Row],[start. č.]]),'3. REGISTRACE'!B:F,3,0))</f>
        <v>-</v>
      </c>
      <c r="E40" s="16" t="str">
        <f>IF(ISBLANK(Tabulka4491113[[#This Row],[start. č.]]),"-",VLOOKUP(CONCATENATE($F$2,"-",Tabulka4491113[[#This Row],[m/ž]],"-",Tabulka4491113[[#This Row],[start. č.]]),'3. REGISTRACE'!B:F,4,0))</f>
        <v>-</v>
      </c>
      <c r="F40" s="44" t="str">
        <f>IF(ISBLANK(Tabulka4491113[[#This Row],[start. č.]]),"-",VLOOKUP(CONCATENATE($F$2,"-",Tabulka4491113[[#This Row],[m/ž]],"-",Tabulka4491113[[#This Row],[start. č.]]),'3. REGISTRACE'!B:F,5,0))</f>
        <v>-</v>
      </c>
      <c r="G40" s="16" t="str">
        <f t="shared" si="1"/>
        <v>Z</v>
      </c>
      <c r="H40" s="49"/>
      <c r="I40" s="46"/>
      <c r="J40" s="50"/>
      <c r="K40" s="40">
        <f>TIME(Tabulka4491113[[#This Row],[hod]],Tabulka4491113[[#This Row],[min]],Tabulka4491113[[#This Row],[sek]])</f>
        <v>0</v>
      </c>
      <c r="L40" s="52" t="str">
        <f>IF(AND(ISBLANK(H40),ISBLANK(I40),ISBLANK(J40)),"-",IF(K40&gt;=MAX(K$36:K40),"ok","chyba!!!"))</f>
        <v>-</v>
      </c>
      <c r="N40" s="1"/>
    </row>
    <row r="41" spans="2:14">
      <c r="B41" s="42">
        <v>6</v>
      </c>
      <c r="C41" s="43"/>
      <c r="D41" s="19" t="str">
        <f>IF(ISBLANK(Tabulka4491113[[#This Row],[start. č.]]),"-",VLOOKUP(CONCATENATE($F$2,"-",Tabulka4491113[[#This Row],[m/ž]],"-",Tabulka4491113[[#This Row],[start. č.]]),'3. REGISTRACE'!B:F,3,0))</f>
        <v>-</v>
      </c>
      <c r="E41" s="16" t="str">
        <f>IF(ISBLANK(Tabulka4491113[[#This Row],[start. č.]]),"-",VLOOKUP(CONCATENATE($F$2,"-",Tabulka4491113[[#This Row],[m/ž]],"-",Tabulka4491113[[#This Row],[start. č.]]),'3. REGISTRACE'!B:F,4,0))</f>
        <v>-</v>
      </c>
      <c r="F41" s="44" t="str">
        <f>IF(ISBLANK(Tabulka4491113[[#This Row],[start. č.]]),"-",VLOOKUP(CONCATENATE($F$2,"-",Tabulka4491113[[#This Row],[m/ž]],"-",Tabulka4491113[[#This Row],[start. č.]]),'3. REGISTRACE'!B:F,5,0))</f>
        <v>-</v>
      </c>
      <c r="G41" s="16" t="str">
        <f t="shared" si="1"/>
        <v>Z</v>
      </c>
      <c r="H41" s="49"/>
      <c r="I41" s="46"/>
      <c r="J41" s="50"/>
      <c r="K41" s="40">
        <f>TIME(Tabulka4491113[[#This Row],[hod]],Tabulka4491113[[#This Row],[min]],Tabulka4491113[[#This Row],[sek]])</f>
        <v>0</v>
      </c>
      <c r="L41" s="52" t="str">
        <f>IF(AND(ISBLANK(H41),ISBLANK(I41),ISBLANK(J41)),"-",IF(K41&gt;=MAX(K$36:K41),"ok","chyba!!!"))</f>
        <v>-</v>
      </c>
      <c r="N41" s="1"/>
    </row>
    <row r="42" spans="2:14">
      <c r="B42" s="42">
        <v>7</v>
      </c>
      <c r="C42" s="43"/>
      <c r="D42" s="19" t="str">
        <f>IF(ISBLANK(Tabulka4491113[[#This Row],[start. č.]]),"-",VLOOKUP(CONCATENATE($F$2,"-",Tabulka4491113[[#This Row],[m/ž]],"-",Tabulka4491113[[#This Row],[start. č.]]),'3. REGISTRACE'!B:F,3,0))</f>
        <v>-</v>
      </c>
      <c r="E42" s="16" t="str">
        <f>IF(ISBLANK(Tabulka4491113[[#This Row],[start. č.]]),"-",VLOOKUP(CONCATENATE($F$2,"-",Tabulka4491113[[#This Row],[m/ž]],"-",Tabulka4491113[[#This Row],[start. č.]]),'3. REGISTRACE'!B:F,4,0))</f>
        <v>-</v>
      </c>
      <c r="F42" s="44" t="str">
        <f>IF(ISBLANK(Tabulka4491113[[#This Row],[start. č.]]),"-",VLOOKUP(CONCATENATE($F$2,"-",Tabulka4491113[[#This Row],[m/ž]],"-",Tabulka4491113[[#This Row],[start. č.]]),'3. REGISTRACE'!B:F,5,0))</f>
        <v>-</v>
      </c>
      <c r="G42" s="16" t="str">
        <f t="shared" si="1"/>
        <v>Z</v>
      </c>
      <c r="H42" s="49"/>
      <c r="I42" s="46"/>
      <c r="J42" s="50"/>
      <c r="K42" s="40">
        <f>TIME(Tabulka4491113[[#This Row],[hod]],Tabulka4491113[[#This Row],[min]],Tabulka4491113[[#This Row],[sek]])</f>
        <v>0</v>
      </c>
      <c r="L42" s="52" t="str">
        <f>IF(AND(ISBLANK(H42),ISBLANK(I42),ISBLANK(J42)),"-",IF(K42&gt;=MAX(K$36:K42),"ok","chyba!!!"))</f>
        <v>-</v>
      </c>
      <c r="N42" s="1"/>
    </row>
    <row r="43" spans="2:14">
      <c r="B43" s="42">
        <v>8</v>
      </c>
      <c r="C43" s="43"/>
      <c r="D43" s="19" t="str">
        <f>IF(ISBLANK(Tabulka4491113[[#This Row],[start. č.]]),"-",VLOOKUP(CONCATENATE($F$2,"-",Tabulka4491113[[#This Row],[m/ž]],"-",Tabulka4491113[[#This Row],[start. č.]]),'3. REGISTRACE'!B:F,3,0))</f>
        <v>-</v>
      </c>
      <c r="E43" s="16" t="str">
        <f>IF(ISBLANK(Tabulka4491113[[#This Row],[start. č.]]),"-",VLOOKUP(CONCATENATE($F$2,"-",Tabulka4491113[[#This Row],[m/ž]],"-",Tabulka4491113[[#This Row],[start. č.]]),'3. REGISTRACE'!B:F,4,0))</f>
        <v>-</v>
      </c>
      <c r="F43" s="44" t="str">
        <f>IF(ISBLANK(Tabulka4491113[[#This Row],[start. č.]]),"-",VLOOKUP(CONCATENATE($F$2,"-",Tabulka4491113[[#This Row],[m/ž]],"-",Tabulka4491113[[#This Row],[start. č.]]),'3. REGISTRACE'!B:F,5,0))</f>
        <v>-</v>
      </c>
      <c r="G43" s="16" t="str">
        <f t="shared" si="1"/>
        <v>Z</v>
      </c>
      <c r="H43" s="49"/>
      <c r="I43" s="46"/>
      <c r="J43" s="50"/>
      <c r="K43" s="40">
        <f>TIME(Tabulka4491113[[#This Row],[hod]],Tabulka4491113[[#This Row],[min]],Tabulka4491113[[#This Row],[sek]])</f>
        <v>0</v>
      </c>
      <c r="L43" s="52" t="str">
        <f>IF(AND(ISBLANK(H43),ISBLANK(I43),ISBLANK(J43)),"-",IF(K43&gt;=MAX(K$36:K43),"ok","chyba!!!"))</f>
        <v>-</v>
      </c>
      <c r="N43" s="1"/>
    </row>
    <row r="44" spans="2:14">
      <c r="B44" s="42">
        <v>9</v>
      </c>
      <c r="C44" s="43"/>
      <c r="D44" s="19" t="str">
        <f>IF(ISBLANK(Tabulka4491113[[#This Row],[start. č.]]),"-",VLOOKUP(CONCATENATE($F$2,"-",Tabulka4491113[[#This Row],[m/ž]],"-",Tabulka4491113[[#This Row],[start. č.]]),'3. REGISTRACE'!B:F,3,0))</f>
        <v>-</v>
      </c>
      <c r="E44" s="16" t="str">
        <f>IF(ISBLANK(Tabulka4491113[[#This Row],[start. č.]]),"-",VLOOKUP(CONCATENATE($F$2,"-",Tabulka4491113[[#This Row],[m/ž]],"-",Tabulka4491113[[#This Row],[start. č.]]),'3. REGISTRACE'!B:F,4,0))</f>
        <v>-</v>
      </c>
      <c r="F44" s="44" t="str">
        <f>IF(ISBLANK(Tabulka4491113[[#This Row],[start. č.]]),"-",VLOOKUP(CONCATENATE($F$2,"-",Tabulka4491113[[#This Row],[m/ž]],"-",Tabulka4491113[[#This Row],[start. č.]]),'3. REGISTRACE'!B:F,5,0))</f>
        <v>-</v>
      </c>
      <c r="G44" s="16" t="str">
        <f t="shared" si="1"/>
        <v>Z</v>
      </c>
      <c r="H44" s="49"/>
      <c r="I44" s="46"/>
      <c r="J44" s="50"/>
      <c r="K44" s="40">
        <f>TIME(Tabulka4491113[[#This Row],[hod]],Tabulka4491113[[#This Row],[min]],Tabulka4491113[[#This Row],[sek]])</f>
        <v>0</v>
      </c>
      <c r="L44" s="52" t="str">
        <f>IF(AND(ISBLANK(H44),ISBLANK(I44),ISBLANK(J44)),"-",IF(K44&gt;=MAX(K$36:K44),"ok","chyba!!!"))</f>
        <v>-</v>
      </c>
      <c r="N44" s="1"/>
    </row>
    <row r="45" spans="2:14">
      <c r="B45" s="42">
        <v>10</v>
      </c>
      <c r="C45" s="43"/>
      <c r="D45" s="19" t="str">
        <f>IF(ISBLANK(Tabulka4491113[[#This Row],[start. č.]]),"-",VLOOKUP(CONCATENATE($F$2,"-",Tabulka4491113[[#This Row],[m/ž]],"-",Tabulka4491113[[#This Row],[start. č.]]),'3. REGISTRACE'!B:F,3,0))</f>
        <v>-</v>
      </c>
      <c r="E45" s="16" t="str">
        <f>IF(ISBLANK(Tabulka4491113[[#This Row],[start. č.]]),"-",VLOOKUP(CONCATENATE($F$2,"-",Tabulka4491113[[#This Row],[m/ž]],"-",Tabulka4491113[[#This Row],[start. č.]]),'3. REGISTRACE'!B:F,4,0))</f>
        <v>-</v>
      </c>
      <c r="F45" s="44" t="str">
        <f>IF(ISBLANK(Tabulka4491113[[#This Row],[start. č.]]),"-",VLOOKUP(CONCATENATE($F$2,"-",Tabulka4491113[[#This Row],[m/ž]],"-",Tabulka4491113[[#This Row],[start. č.]]),'3. REGISTRACE'!B:F,5,0))</f>
        <v>-</v>
      </c>
      <c r="G45" s="16" t="str">
        <f t="shared" si="1"/>
        <v>Z</v>
      </c>
      <c r="H45" s="49"/>
      <c r="I45" s="46"/>
      <c r="J45" s="50"/>
      <c r="K45" s="40">
        <f>TIME(Tabulka4491113[[#This Row],[hod]],Tabulka4491113[[#This Row],[min]],Tabulka4491113[[#This Row],[sek]])</f>
        <v>0</v>
      </c>
      <c r="L45" s="52" t="str">
        <f>IF(AND(ISBLANK(H45),ISBLANK(I45),ISBLANK(J45)),"-",IF(K45&gt;=MAX(K$36:K45),"ok","chyba!!!"))</f>
        <v>-</v>
      </c>
      <c r="N45" s="1"/>
    </row>
    <row r="46" spans="2:14">
      <c r="B46" s="42">
        <v>11</v>
      </c>
      <c r="C46" s="43"/>
      <c r="D46" s="19" t="str">
        <f>IF(ISBLANK(Tabulka4491113[[#This Row],[start. č.]]),"-",VLOOKUP(CONCATENATE($F$2,"-",Tabulka4491113[[#This Row],[m/ž]],"-",Tabulka4491113[[#This Row],[start. č.]]),'3. REGISTRACE'!B:F,3,0))</f>
        <v>-</v>
      </c>
      <c r="E46" s="16" t="str">
        <f>IF(ISBLANK(Tabulka4491113[[#This Row],[start. č.]]),"-",VLOOKUP(CONCATENATE($F$2,"-",Tabulka4491113[[#This Row],[m/ž]],"-",Tabulka4491113[[#This Row],[start. č.]]),'3. REGISTRACE'!B:F,4,0))</f>
        <v>-</v>
      </c>
      <c r="F46" s="44" t="str">
        <f>IF(ISBLANK(Tabulka4491113[[#This Row],[start. č.]]),"-",VLOOKUP(CONCATENATE($F$2,"-",Tabulka4491113[[#This Row],[m/ž]],"-",Tabulka4491113[[#This Row],[start. č.]]),'3. REGISTRACE'!B:F,5,0))</f>
        <v>-</v>
      </c>
      <c r="G46" s="16" t="str">
        <f t="shared" si="1"/>
        <v>Z</v>
      </c>
      <c r="H46" s="49"/>
      <c r="I46" s="46"/>
      <c r="J46" s="50"/>
      <c r="K46" s="40">
        <f>TIME(Tabulka4491113[[#This Row],[hod]],Tabulka4491113[[#This Row],[min]],Tabulka4491113[[#This Row],[sek]])</f>
        <v>0</v>
      </c>
      <c r="L46" s="52" t="str">
        <f>IF(AND(ISBLANK(H46),ISBLANK(I46),ISBLANK(J46)),"-",IF(K46&gt;=MAX(K$36:K46),"ok","chyba!!!"))</f>
        <v>-</v>
      </c>
      <c r="N46" s="1"/>
    </row>
    <row r="47" spans="2:14">
      <c r="B47" s="42">
        <v>12</v>
      </c>
      <c r="C47" s="43"/>
      <c r="D47" s="19" t="str">
        <f>IF(ISBLANK(Tabulka4491113[[#This Row],[start. č.]]),"-",VLOOKUP(CONCATENATE($F$2,"-",Tabulka4491113[[#This Row],[m/ž]],"-",Tabulka4491113[[#This Row],[start. č.]]),'3. REGISTRACE'!B:F,3,0))</f>
        <v>-</v>
      </c>
      <c r="E47" s="16" t="str">
        <f>IF(ISBLANK(Tabulka4491113[[#This Row],[start. č.]]),"-",VLOOKUP(CONCATENATE($F$2,"-",Tabulka4491113[[#This Row],[m/ž]],"-",Tabulka4491113[[#This Row],[start. č.]]),'3. REGISTRACE'!B:F,4,0))</f>
        <v>-</v>
      </c>
      <c r="F47" s="44" t="str">
        <f>IF(ISBLANK(Tabulka4491113[[#This Row],[start. č.]]),"-",VLOOKUP(CONCATENATE($F$2,"-",Tabulka4491113[[#This Row],[m/ž]],"-",Tabulka4491113[[#This Row],[start. č.]]),'3. REGISTRACE'!B:F,5,0))</f>
        <v>-</v>
      </c>
      <c r="G47" s="16" t="str">
        <f t="shared" si="1"/>
        <v>Z</v>
      </c>
      <c r="H47" s="49"/>
      <c r="I47" s="46"/>
      <c r="J47" s="50"/>
      <c r="K47" s="40">
        <f>TIME(Tabulka4491113[[#This Row],[hod]],Tabulka4491113[[#This Row],[min]],Tabulka4491113[[#This Row],[sek]])</f>
        <v>0</v>
      </c>
      <c r="L47" s="52" t="str">
        <f>IF(AND(ISBLANK(H47),ISBLANK(I47),ISBLANK(J47)),"-",IF(K47&gt;=MAX(K$36:K47),"ok","chyba!!!"))</f>
        <v>-</v>
      </c>
      <c r="N47" s="1"/>
    </row>
    <row r="48" spans="2:14">
      <c r="B48" s="42">
        <v>13</v>
      </c>
      <c r="C48" s="43"/>
      <c r="D48" s="19" t="str">
        <f>IF(ISBLANK(Tabulka4491113[[#This Row],[start. č.]]),"-",VLOOKUP(CONCATENATE($F$2,"-",Tabulka4491113[[#This Row],[m/ž]],"-",Tabulka4491113[[#This Row],[start. č.]]),'3. REGISTRACE'!B:F,3,0))</f>
        <v>-</v>
      </c>
      <c r="E48" s="16" t="str">
        <f>IF(ISBLANK(Tabulka4491113[[#This Row],[start. č.]]),"-",VLOOKUP(CONCATENATE($F$2,"-",Tabulka4491113[[#This Row],[m/ž]],"-",Tabulka4491113[[#This Row],[start. č.]]),'3. REGISTRACE'!B:F,4,0))</f>
        <v>-</v>
      </c>
      <c r="F48" s="44" t="str">
        <f>IF(ISBLANK(Tabulka4491113[[#This Row],[start. č.]]),"-",VLOOKUP(CONCATENATE($F$2,"-",Tabulka4491113[[#This Row],[m/ž]],"-",Tabulka4491113[[#This Row],[start. č.]]),'3. REGISTRACE'!B:F,5,0))</f>
        <v>-</v>
      </c>
      <c r="G48" s="16" t="str">
        <f t="shared" si="1"/>
        <v>Z</v>
      </c>
      <c r="H48" s="49"/>
      <c r="I48" s="46"/>
      <c r="J48" s="50"/>
      <c r="K48" s="40">
        <f>TIME(Tabulka4491113[[#This Row],[hod]],Tabulka4491113[[#This Row],[min]],Tabulka4491113[[#This Row],[sek]])</f>
        <v>0</v>
      </c>
      <c r="L48" s="52" t="str">
        <f>IF(AND(ISBLANK(H48),ISBLANK(I48),ISBLANK(J48)),"-",IF(K48&gt;=MAX(K$36:K48),"ok","chyba!!!"))</f>
        <v>-</v>
      </c>
      <c r="N48" s="1"/>
    </row>
    <row r="49" spans="2:14">
      <c r="B49" s="42">
        <v>14</v>
      </c>
      <c r="C49" s="43"/>
      <c r="D49" s="19" t="str">
        <f>IF(ISBLANK(Tabulka4491113[[#This Row],[start. č.]]),"-",VLOOKUP(CONCATENATE($F$2,"-",Tabulka4491113[[#This Row],[m/ž]],"-",Tabulka4491113[[#This Row],[start. č.]]),'3. REGISTRACE'!B:F,3,0))</f>
        <v>-</v>
      </c>
      <c r="E49" s="16" t="str">
        <f>IF(ISBLANK(Tabulka4491113[[#This Row],[start. č.]]),"-",VLOOKUP(CONCATENATE($F$2,"-",Tabulka4491113[[#This Row],[m/ž]],"-",Tabulka4491113[[#This Row],[start. č.]]),'3. REGISTRACE'!B:F,4,0))</f>
        <v>-</v>
      </c>
      <c r="F49" s="44" t="str">
        <f>IF(ISBLANK(Tabulka4491113[[#This Row],[start. č.]]),"-",VLOOKUP(CONCATENATE($F$2,"-",Tabulka4491113[[#This Row],[m/ž]],"-",Tabulka4491113[[#This Row],[start. č.]]),'3. REGISTRACE'!B:F,5,0))</f>
        <v>-</v>
      </c>
      <c r="G49" s="16" t="str">
        <f t="shared" si="1"/>
        <v>Z</v>
      </c>
      <c r="H49" s="49"/>
      <c r="I49" s="46"/>
      <c r="J49" s="50"/>
      <c r="K49" s="40">
        <f>TIME(Tabulka4491113[[#This Row],[hod]],Tabulka4491113[[#This Row],[min]],Tabulka4491113[[#This Row],[sek]])</f>
        <v>0</v>
      </c>
      <c r="L49" s="52" t="str">
        <f>IF(AND(ISBLANK(H49),ISBLANK(I49),ISBLANK(J49)),"-",IF(K49&gt;=MAX(K$36:K49),"ok","chyba!!!"))</f>
        <v>-</v>
      </c>
      <c r="N49" s="1"/>
    </row>
    <row r="50" spans="2:14">
      <c r="B50" s="42">
        <v>15</v>
      </c>
      <c r="C50" s="43"/>
      <c r="D50" s="19" t="str">
        <f>IF(ISBLANK(Tabulka4491113[[#This Row],[start. č.]]),"-",VLOOKUP(CONCATENATE($F$2,"-",Tabulka4491113[[#This Row],[m/ž]],"-",Tabulka4491113[[#This Row],[start. č.]]),'3. REGISTRACE'!B:F,3,0))</f>
        <v>-</v>
      </c>
      <c r="E50" s="16" t="str">
        <f>IF(ISBLANK(Tabulka4491113[[#This Row],[start. č.]]),"-",VLOOKUP(CONCATENATE($F$2,"-",Tabulka4491113[[#This Row],[m/ž]],"-",Tabulka4491113[[#This Row],[start. č.]]),'3. REGISTRACE'!B:F,4,0))</f>
        <v>-</v>
      </c>
      <c r="F50" s="44" t="str">
        <f>IF(ISBLANK(Tabulka4491113[[#This Row],[start. č.]]),"-",VLOOKUP(CONCATENATE($F$2,"-",Tabulka4491113[[#This Row],[m/ž]],"-",Tabulka4491113[[#This Row],[start. č.]]),'3. REGISTRACE'!B:F,5,0))</f>
        <v>-</v>
      </c>
      <c r="G50" s="16" t="str">
        <f t="shared" si="1"/>
        <v>Z</v>
      </c>
      <c r="H50" s="49"/>
      <c r="I50" s="46"/>
      <c r="J50" s="50"/>
      <c r="K50" s="40">
        <f>TIME(Tabulka4491113[[#This Row],[hod]],Tabulka4491113[[#This Row],[min]],Tabulka4491113[[#This Row],[sek]])</f>
        <v>0</v>
      </c>
      <c r="L50" s="52" t="str">
        <f>IF(AND(ISBLANK(H50),ISBLANK(I50),ISBLANK(J50)),"-",IF(K50&gt;=MAX(K$36:K50),"ok","chyba!!!"))</f>
        <v>-</v>
      </c>
      <c r="N50" s="1"/>
    </row>
    <row r="51" spans="2:14">
      <c r="B51" s="42">
        <v>16</v>
      </c>
      <c r="C51" s="43"/>
      <c r="D51" s="19" t="str">
        <f>IF(ISBLANK(Tabulka4491113[[#This Row],[start. č.]]),"-",VLOOKUP(CONCATENATE($F$2,"-",Tabulka4491113[[#This Row],[m/ž]],"-",Tabulka4491113[[#This Row],[start. č.]]),'3. REGISTRACE'!B:F,3,0))</f>
        <v>-</v>
      </c>
      <c r="E51" s="16" t="str">
        <f>IF(ISBLANK(Tabulka4491113[[#This Row],[start. č.]]),"-",VLOOKUP(CONCATENATE($F$2,"-",Tabulka4491113[[#This Row],[m/ž]],"-",Tabulka4491113[[#This Row],[start. č.]]),'3. REGISTRACE'!B:F,4,0))</f>
        <v>-</v>
      </c>
      <c r="F51" s="44" t="str">
        <f>IF(ISBLANK(Tabulka4491113[[#This Row],[start. č.]]),"-",VLOOKUP(CONCATENATE($F$2,"-",Tabulka4491113[[#This Row],[m/ž]],"-",Tabulka4491113[[#This Row],[start. č.]]),'3. REGISTRACE'!B:F,5,0))</f>
        <v>-</v>
      </c>
      <c r="G51" s="16" t="str">
        <f t="shared" si="1"/>
        <v>Z</v>
      </c>
      <c r="H51" s="49"/>
      <c r="I51" s="46"/>
      <c r="J51" s="50"/>
      <c r="K51" s="40">
        <f>TIME(Tabulka4491113[[#This Row],[hod]],Tabulka4491113[[#This Row],[min]],Tabulka4491113[[#This Row],[sek]])</f>
        <v>0</v>
      </c>
      <c r="L51" s="52" t="str">
        <f>IF(AND(ISBLANK(H51),ISBLANK(I51),ISBLANK(J51)),"-",IF(K51&gt;=MAX(K$36:K51),"ok","chyba!!!"))</f>
        <v>-</v>
      </c>
      <c r="N51" s="1"/>
    </row>
    <row r="52" spans="2:14">
      <c r="B52" s="42">
        <v>17</v>
      </c>
      <c r="C52" s="43"/>
      <c r="D52" s="19" t="str">
        <f>IF(ISBLANK(Tabulka4491113[[#This Row],[start. č.]]),"-",VLOOKUP(CONCATENATE($F$2,"-",Tabulka4491113[[#This Row],[m/ž]],"-",Tabulka4491113[[#This Row],[start. č.]]),'3. REGISTRACE'!B:F,3,0))</f>
        <v>-</v>
      </c>
      <c r="E52" s="16" t="str">
        <f>IF(ISBLANK(Tabulka4491113[[#This Row],[start. č.]]),"-",VLOOKUP(CONCATENATE($F$2,"-",Tabulka4491113[[#This Row],[m/ž]],"-",Tabulka4491113[[#This Row],[start. č.]]),'3. REGISTRACE'!B:F,4,0))</f>
        <v>-</v>
      </c>
      <c r="F52" s="44" t="str">
        <f>IF(ISBLANK(Tabulka4491113[[#This Row],[start. č.]]),"-",VLOOKUP(CONCATENATE($F$2,"-",Tabulka4491113[[#This Row],[m/ž]],"-",Tabulka4491113[[#This Row],[start. č.]]),'3. REGISTRACE'!B:F,5,0))</f>
        <v>-</v>
      </c>
      <c r="G52" s="16" t="str">
        <f t="shared" si="1"/>
        <v>Z</v>
      </c>
      <c r="H52" s="49"/>
      <c r="I52" s="46"/>
      <c r="J52" s="50"/>
      <c r="K52" s="40">
        <f>TIME(Tabulka4491113[[#This Row],[hod]],Tabulka4491113[[#This Row],[min]],Tabulka4491113[[#This Row],[sek]])</f>
        <v>0</v>
      </c>
      <c r="L52" s="52" t="str">
        <f>IF(AND(ISBLANK(H52),ISBLANK(I52),ISBLANK(J52)),"-",IF(K52&gt;=MAX(K$36:K52),"ok","chyba!!!"))</f>
        <v>-</v>
      </c>
      <c r="N52" s="1"/>
    </row>
    <row r="53" spans="2:14">
      <c r="B53" s="42">
        <v>18</v>
      </c>
      <c r="C53" s="43"/>
      <c r="D53" s="19" t="str">
        <f>IF(ISBLANK(Tabulka4491113[[#This Row],[start. č.]]),"-",VLOOKUP(CONCATENATE($F$2,"-",Tabulka4491113[[#This Row],[m/ž]],"-",Tabulka4491113[[#This Row],[start. č.]]),'3. REGISTRACE'!B:F,3,0))</f>
        <v>-</v>
      </c>
      <c r="E53" s="16" t="str">
        <f>IF(ISBLANK(Tabulka4491113[[#This Row],[start. č.]]),"-",VLOOKUP(CONCATENATE($F$2,"-",Tabulka4491113[[#This Row],[m/ž]],"-",Tabulka4491113[[#This Row],[start. č.]]),'3. REGISTRACE'!B:F,4,0))</f>
        <v>-</v>
      </c>
      <c r="F53" s="44" t="str">
        <f>IF(ISBLANK(Tabulka4491113[[#This Row],[start. č.]]),"-",VLOOKUP(CONCATENATE($F$2,"-",Tabulka4491113[[#This Row],[m/ž]],"-",Tabulka4491113[[#This Row],[start. č.]]),'3. REGISTRACE'!B:F,5,0))</f>
        <v>-</v>
      </c>
      <c r="G53" s="16" t="str">
        <f t="shared" si="1"/>
        <v>Z</v>
      </c>
      <c r="H53" s="49"/>
      <c r="I53" s="46"/>
      <c r="J53" s="50"/>
      <c r="K53" s="40">
        <f>TIME(Tabulka4491113[[#This Row],[hod]],Tabulka4491113[[#This Row],[min]],Tabulka4491113[[#This Row],[sek]])</f>
        <v>0</v>
      </c>
      <c r="L53" s="52" t="str">
        <f>IF(AND(ISBLANK(H53),ISBLANK(I53),ISBLANK(J53)),"-",IF(K53&gt;=MAX(K$36:K53),"ok","chyba!!!"))</f>
        <v>-</v>
      </c>
      <c r="N53" s="1"/>
    </row>
    <row r="54" spans="2:14">
      <c r="B54" s="42">
        <v>19</v>
      </c>
      <c r="C54" s="43"/>
      <c r="D54" s="19" t="str">
        <f>IF(ISBLANK(Tabulka4491113[[#This Row],[start. č.]]),"-",VLOOKUP(CONCATENATE($F$2,"-",Tabulka4491113[[#This Row],[m/ž]],"-",Tabulka4491113[[#This Row],[start. č.]]),'3. REGISTRACE'!B:F,3,0))</f>
        <v>-</v>
      </c>
      <c r="E54" s="16" t="str">
        <f>IF(ISBLANK(Tabulka4491113[[#This Row],[start. č.]]),"-",VLOOKUP(CONCATENATE($F$2,"-",Tabulka4491113[[#This Row],[m/ž]],"-",Tabulka4491113[[#This Row],[start. č.]]),'3. REGISTRACE'!B:F,4,0))</f>
        <v>-</v>
      </c>
      <c r="F54" s="44" t="str">
        <f>IF(ISBLANK(Tabulka4491113[[#This Row],[start. č.]]),"-",VLOOKUP(CONCATENATE($F$2,"-",Tabulka4491113[[#This Row],[m/ž]],"-",Tabulka4491113[[#This Row],[start. č.]]),'3. REGISTRACE'!B:F,5,0))</f>
        <v>-</v>
      </c>
      <c r="G54" s="16" t="str">
        <f t="shared" si="1"/>
        <v>Z</v>
      </c>
      <c r="H54" s="49"/>
      <c r="I54" s="46"/>
      <c r="J54" s="50"/>
      <c r="K54" s="40">
        <f>TIME(Tabulka4491113[[#This Row],[hod]],Tabulka4491113[[#This Row],[min]],Tabulka4491113[[#This Row],[sek]])</f>
        <v>0</v>
      </c>
      <c r="L54" s="52" t="str">
        <f>IF(AND(ISBLANK(H54),ISBLANK(I54),ISBLANK(J54)),"-",IF(K54&gt;=MAX(K$36:K54),"ok","chyba!!!"))</f>
        <v>-</v>
      </c>
      <c r="N54" s="1"/>
    </row>
    <row r="55" spans="2:14">
      <c r="B55" s="42">
        <v>20</v>
      </c>
      <c r="C55" s="43"/>
      <c r="D55" s="19" t="str">
        <f>IF(ISBLANK(Tabulka4491113[[#This Row],[start. č.]]),"-",VLOOKUP(CONCATENATE($F$2,"-",Tabulka4491113[[#This Row],[m/ž]],"-",Tabulka4491113[[#This Row],[start. č.]]),'3. REGISTRACE'!B:F,3,0))</f>
        <v>-</v>
      </c>
      <c r="E55" s="16" t="str">
        <f>IF(ISBLANK(Tabulka4491113[[#This Row],[start. č.]]),"-",VLOOKUP(CONCATENATE($F$2,"-",Tabulka4491113[[#This Row],[m/ž]],"-",Tabulka4491113[[#This Row],[start. č.]]),'3. REGISTRACE'!B:F,4,0))</f>
        <v>-</v>
      </c>
      <c r="F55" s="44" t="str">
        <f>IF(ISBLANK(Tabulka4491113[[#This Row],[start. č.]]),"-",VLOOKUP(CONCATENATE($F$2,"-",Tabulka4491113[[#This Row],[m/ž]],"-",Tabulka4491113[[#This Row],[start. č.]]),'3. REGISTRACE'!B:F,5,0))</f>
        <v>-</v>
      </c>
      <c r="G55" s="16" t="str">
        <f t="shared" si="1"/>
        <v>Z</v>
      </c>
      <c r="H55" s="49"/>
      <c r="I55" s="46"/>
      <c r="J55" s="50"/>
      <c r="K55" s="40">
        <f>TIME(Tabulka4491113[[#This Row],[hod]],Tabulka4491113[[#This Row],[min]],Tabulka4491113[[#This Row],[sek]])</f>
        <v>0</v>
      </c>
      <c r="L55" s="52" t="str">
        <f>IF(AND(ISBLANK(H55),ISBLANK(I55),ISBLANK(J55)),"-",IF(K55&gt;=MAX(K$36:K55),"ok","chyba!!!"))</f>
        <v>-</v>
      </c>
      <c r="N55" s="1"/>
    </row>
    <row r="56" spans="2:14">
      <c r="B56" s="42">
        <v>21</v>
      </c>
      <c r="C56" s="43"/>
      <c r="D56" s="19" t="str">
        <f>IF(ISBLANK(Tabulka4491113[[#This Row],[start. č.]]),"-",VLOOKUP(CONCATENATE($F$2,"-",Tabulka4491113[[#This Row],[m/ž]],"-",Tabulka4491113[[#This Row],[start. č.]]),'3. REGISTRACE'!B:F,3,0))</f>
        <v>-</v>
      </c>
      <c r="E56" s="16" t="str">
        <f>IF(ISBLANK(Tabulka4491113[[#This Row],[start. č.]]),"-",VLOOKUP(CONCATENATE($F$2,"-",Tabulka4491113[[#This Row],[m/ž]],"-",Tabulka4491113[[#This Row],[start. č.]]),'3. REGISTRACE'!B:F,4,0))</f>
        <v>-</v>
      </c>
      <c r="F56" s="44" t="str">
        <f>IF(ISBLANK(Tabulka4491113[[#This Row],[start. č.]]),"-",VLOOKUP(CONCATENATE($F$2,"-",Tabulka4491113[[#This Row],[m/ž]],"-",Tabulka4491113[[#This Row],[start. č.]]),'3. REGISTRACE'!B:F,5,0))</f>
        <v>-</v>
      </c>
      <c r="G56" s="16" t="str">
        <f t="shared" si="1"/>
        <v>Z</v>
      </c>
      <c r="H56" s="49"/>
      <c r="I56" s="46"/>
      <c r="J56" s="50"/>
      <c r="K56" s="40">
        <f>TIME(Tabulka4491113[[#This Row],[hod]],Tabulka4491113[[#This Row],[min]],Tabulka4491113[[#This Row],[sek]])</f>
        <v>0</v>
      </c>
      <c r="L56" s="52" t="str">
        <f>IF(AND(ISBLANK(H56),ISBLANK(I56),ISBLANK(J56)),"-",IF(K56&gt;=MAX(K$36:K56),"ok","chyba!!!"))</f>
        <v>-</v>
      </c>
      <c r="N56" s="1"/>
    </row>
    <row r="57" spans="2:14">
      <c r="B57" s="42">
        <v>22</v>
      </c>
      <c r="C57" s="43"/>
      <c r="D57" s="19" t="str">
        <f>IF(ISBLANK(Tabulka4491113[[#This Row],[start. č.]]),"-",VLOOKUP(CONCATENATE($F$2,"-",Tabulka4491113[[#This Row],[m/ž]],"-",Tabulka4491113[[#This Row],[start. č.]]),'3. REGISTRACE'!B:F,3,0))</f>
        <v>-</v>
      </c>
      <c r="E57" s="16" t="str">
        <f>IF(ISBLANK(Tabulka4491113[[#This Row],[start. č.]]),"-",VLOOKUP(CONCATENATE($F$2,"-",Tabulka4491113[[#This Row],[m/ž]],"-",Tabulka4491113[[#This Row],[start. č.]]),'3. REGISTRACE'!B:F,4,0))</f>
        <v>-</v>
      </c>
      <c r="F57" s="44" t="str">
        <f>IF(ISBLANK(Tabulka4491113[[#This Row],[start. č.]]),"-",VLOOKUP(CONCATENATE($F$2,"-",Tabulka4491113[[#This Row],[m/ž]],"-",Tabulka4491113[[#This Row],[start. č.]]),'3. REGISTRACE'!B:F,5,0))</f>
        <v>-</v>
      </c>
      <c r="G57" s="16" t="str">
        <f t="shared" si="1"/>
        <v>Z</v>
      </c>
      <c r="H57" s="49"/>
      <c r="I57" s="46"/>
      <c r="J57" s="50"/>
      <c r="K57" s="40">
        <f>TIME(Tabulka4491113[[#This Row],[hod]],Tabulka4491113[[#This Row],[min]],Tabulka4491113[[#This Row],[sek]])</f>
        <v>0</v>
      </c>
      <c r="L57" s="52" t="str">
        <f>IF(AND(ISBLANK(H57),ISBLANK(I57),ISBLANK(J57)),"-",IF(K57&gt;=MAX(K$36:K57),"ok","chyba!!!"))</f>
        <v>-</v>
      </c>
      <c r="N57" s="1"/>
    </row>
    <row r="58" spans="2:14">
      <c r="B58" s="42">
        <v>23</v>
      </c>
      <c r="C58" s="43"/>
      <c r="D58" s="19" t="str">
        <f>IF(ISBLANK(Tabulka4491113[[#This Row],[start. č.]]),"-",VLOOKUP(CONCATENATE($F$2,"-",Tabulka4491113[[#This Row],[m/ž]],"-",Tabulka4491113[[#This Row],[start. č.]]),'3. REGISTRACE'!B:F,3,0))</f>
        <v>-</v>
      </c>
      <c r="E58" s="16" t="str">
        <f>IF(ISBLANK(Tabulka4491113[[#This Row],[start. č.]]),"-",VLOOKUP(CONCATENATE($F$2,"-",Tabulka4491113[[#This Row],[m/ž]],"-",Tabulka4491113[[#This Row],[start. č.]]),'3. REGISTRACE'!B:F,4,0))</f>
        <v>-</v>
      </c>
      <c r="F58" s="44" t="str">
        <f>IF(ISBLANK(Tabulka4491113[[#This Row],[start. č.]]),"-",VLOOKUP(CONCATENATE($F$2,"-",Tabulka4491113[[#This Row],[m/ž]],"-",Tabulka4491113[[#This Row],[start. č.]]),'3. REGISTRACE'!B:F,5,0))</f>
        <v>-</v>
      </c>
      <c r="G58" s="16" t="str">
        <f t="shared" si="1"/>
        <v>Z</v>
      </c>
      <c r="H58" s="49"/>
      <c r="I58" s="46"/>
      <c r="J58" s="50"/>
      <c r="K58" s="40">
        <f>TIME(Tabulka4491113[[#This Row],[hod]],Tabulka4491113[[#This Row],[min]],Tabulka4491113[[#This Row],[sek]])</f>
        <v>0</v>
      </c>
      <c r="L58" s="52" t="str">
        <f>IF(AND(ISBLANK(H58),ISBLANK(I58),ISBLANK(J58)),"-",IF(K58&gt;=MAX(K$36:K58),"ok","chyba!!!"))</f>
        <v>-</v>
      </c>
      <c r="N58" s="1"/>
    </row>
    <row r="59" spans="2:14">
      <c r="B59" s="42">
        <v>24</v>
      </c>
      <c r="C59" s="43"/>
      <c r="D59" s="19" t="str">
        <f>IF(ISBLANK(Tabulka4491113[[#This Row],[start. č.]]),"-",VLOOKUP(CONCATENATE($F$2,"-",Tabulka4491113[[#This Row],[m/ž]],"-",Tabulka4491113[[#This Row],[start. č.]]),'3. REGISTRACE'!B:F,3,0))</f>
        <v>-</v>
      </c>
      <c r="E59" s="16" t="str">
        <f>IF(ISBLANK(Tabulka4491113[[#This Row],[start. č.]]),"-",VLOOKUP(CONCATENATE($F$2,"-",Tabulka4491113[[#This Row],[m/ž]],"-",Tabulka4491113[[#This Row],[start. č.]]),'3. REGISTRACE'!B:F,4,0))</f>
        <v>-</v>
      </c>
      <c r="F59" s="44" t="str">
        <f>IF(ISBLANK(Tabulka4491113[[#This Row],[start. č.]]),"-",VLOOKUP(CONCATENATE($F$2,"-",Tabulka4491113[[#This Row],[m/ž]],"-",Tabulka4491113[[#This Row],[start. č.]]),'3. REGISTRACE'!B:F,5,0))</f>
        <v>-</v>
      </c>
      <c r="G59" s="16" t="str">
        <f t="shared" si="1"/>
        <v>Z</v>
      </c>
      <c r="H59" s="49"/>
      <c r="I59" s="46"/>
      <c r="J59" s="50"/>
      <c r="K59" s="40">
        <f>TIME(Tabulka4491113[[#This Row],[hod]],Tabulka4491113[[#This Row],[min]],Tabulka4491113[[#This Row],[sek]])</f>
        <v>0</v>
      </c>
      <c r="L59" s="52" t="str">
        <f>IF(AND(ISBLANK(H59),ISBLANK(I59),ISBLANK(J59)),"-",IF(K59&gt;=MAX(K$36:K59),"ok","chyba!!!"))</f>
        <v>-</v>
      </c>
      <c r="N59" s="1"/>
    </row>
    <row r="60" spans="2:14">
      <c r="B60" s="42">
        <v>25</v>
      </c>
      <c r="C60" s="43"/>
      <c r="D60" s="19" t="str">
        <f>IF(ISBLANK(Tabulka4491113[[#This Row],[start. č.]]),"-",VLOOKUP(CONCATENATE($F$2,"-",Tabulka4491113[[#This Row],[m/ž]],"-",Tabulka4491113[[#This Row],[start. č.]]),'3. REGISTRACE'!B:F,3,0))</f>
        <v>-</v>
      </c>
      <c r="E60" s="16" t="str">
        <f>IF(ISBLANK(Tabulka4491113[[#This Row],[start. č.]]),"-",VLOOKUP(CONCATENATE($F$2,"-",Tabulka4491113[[#This Row],[m/ž]],"-",Tabulka4491113[[#This Row],[start. č.]]),'3. REGISTRACE'!B:F,4,0))</f>
        <v>-</v>
      </c>
      <c r="F60" s="44" t="str">
        <f>IF(ISBLANK(Tabulka4491113[[#This Row],[start. č.]]),"-",VLOOKUP(CONCATENATE($F$2,"-",Tabulka4491113[[#This Row],[m/ž]],"-",Tabulka4491113[[#This Row],[start. č.]]),'3. REGISTRACE'!B:F,5,0))</f>
        <v>-</v>
      </c>
      <c r="G60" s="16" t="str">
        <f t="shared" si="1"/>
        <v>Z</v>
      </c>
      <c r="H60" s="49"/>
      <c r="I60" s="46"/>
      <c r="J60" s="50"/>
      <c r="K60" s="40">
        <f>TIME(Tabulka4491113[[#This Row],[hod]],Tabulka4491113[[#This Row],[min]],Tabulka4491113[[#This Row],[sek]])</f>
        <v>0</v>
      </c>
      <c r="L60" s="52" t="str">
        <f>IF(AND(ISBLANK(H60),ISBLANK(I60),ISBLANK(J60)),"-",IF(K60&gt;=MAX(K$36:K60),"ok","chyba!!!"))</f>
        <v>-</v>
      </c>
      <c r="N60" s="1"/>
    </row>
  </sheetData>
  <sheetProtection autoFilter="0"/>
  <mergeCells count="2">
    <mergeCell ref="J3:K3"/>
    <mergeCell ref="L33:M33"/>
  </mergeCells>
  <conditionalFormatting sqref="C6:C30 H6:J30">
    <cfRule type="notContainsBlanks" dxfId="104" priority="9">
      <formula>LEN(TRIM(C6))&gt;0</formula>
    </cfRule>
    <cfRule type="containsBlanks" dxfId="103" priority="10">
      <formula>LEN(TRIM(C6))=0</formula>
    </cfRule>
  </conditionalFormatting>
  <conditionalFormatting sqref="D6:D30">
    <cfRule type="containsText" dxfId="102" priority="8" operator="containsText" text="start. č. nebylo registrováno">
      <formula>NOT(ISERROR(SEARCH("start. č. nebylo registrováno",D6)))</formula>
    </cfRule>
  </conditionalFormatting>
  <conditionalFormatting sqref="L6:L30">
    <cfRule type="containsText" dxfId="101" priority="6" operator="containsText" text="chyba">
      <formula>NOT(ISERROR(SEARCH("chyba",L6)))</formula>
    </cfRule>
    <cfRule type="containsText" dxfId="100" priority="7" operator="containsText" text="ok">
      <formula>NOT(ISERROR(SEARCH("ok",L6)))</formula>
    </cfRule>
  </conditionalFormatting>
  <conditionalFormatting sqref="C36:C60 H36:J60">
    <cfRule type="notContainsBlanks" dxfId="99" priority="4">
      <formula>LEN(TRIM(C36))&gt;0</formula>
    </cfRule>
    <cfRule type="containsBlanks" dxfId="98" priority="5">
      <formula>LEN(TRIM(C36))=0</formula>
    </cfRule>
  </conditionalFormatting>
  <conditionalFormatting sqref="D36:D60">
    <cfRule type="containsText" dxfId="97" priority="3" operator="containsText" text="start. č. nebylo registrováno">
      <formula>NOT(ISERROR(SEARCH("start. č. nebylo registrováno",D36)))</formula>
    </cfRule>
  </conditionalFormatting>
  <conditionalFormatting sqref="L36:L60">
    <cfRule type="containsText" dxfId="96" priority="1" operator="containsText" text="chyba">
      <formula>NOT(ISERROR(SEARCH("chyba",L36)))</formula>
    </cfRule>
    <cfRule type="containsText" dxfId="95" priority="2" operator="containsText" text="ok">
      <formula>NOT(ISERROR(SEARCH("ok",L36)))</formula>
    </cfRule>
  </conditionalFormatting>
  <pageMargins left="0" right="0" top="0" bottom="0.39370078740157483" header="0" footer="0"/>
  <pageSetup paperSize="9" fitToHeight="0" orientation="portrait" r:id="rId1"/>
  <picture r:id="rId2"/>
  <tableParts count="2">
    <tablePart r:id="rId3"/>
    <tablePart r:id="rId4"/>
  </tableParts>
</worksheet>
</file>

<file path=xl/worksheets/sheet9.xml><?xml version="1.0" encoding="utf-8"?>
<worksheet xmlns="http://schemas.openxmlformats.org/spreadsheetml/2006/main" xmlns:r="http://schemas.openxmlformats.org/officeDocument/2006/relationships">
  <sheetPr>
    <pageSetUpPr fitToPage="1"/>
  </sheetPr>
  <dimension ref="B2:N60"/>
  <sheetViews>
    <sheetView showGridLines="0" workbookViewId="0">
      <selection activeCell="C36" sqref="C36"/>
    </sheetView>
  </sheetViews>
  <sheetFormatPr defaultRowHeight="12.75"/>
  <cols>
    <col min="1" max="1" width="3.7109375" style="1" customWidth="1"/>
    <col min="2" max="2" width="5.7109375" style="1" customWidth="1"/>
    <col min="3" max="3" width="6.7109375" style="1" bestFit="1" customWidth="1"/>
    <col min="4" max="4" width="23.7109375" style="1" bestFit="1" customWidth="1"/>
    <col min="5" max="5" width="6.7109375" style="1" customWidth="1"/>
    <col min="6" max="6" width="20.7109375" style="1" customWidth="1"/>
    <col min="7" max="7" width="4.140625" style="2" bestFit="1" customWidth="1"/>
    <col min="8" max="9" width="4" style="2" bestFit="1" customWidth="1"/>
    <col min="10" max="10" width="3.5703125" style="2" bestFit="1" customWidth="1"/>
    <col min="11" max="11" width="9.7109375" style="1" customWidth="1"/>
    <col min="12" max="12" width="8.42578125" style="2" bestFit="1" customWidth="1"/>
    <col min="13" max="13" width="7.42578125" style="1" bestFit="1" customWidth="1"/>
    <col min="14" max="14" width="8" style="2" bestFit="1" customWidth="1"/>
    <col min="15" max="16384" width="9.140625" style="1"/>
  </cols>
  <sheetData>
    <row r="2" spans="2:14" ht="15.75">
      <c r="B2" s="56" t="s">
        <v>62</v>
      </c>
      <c r="D2" s="2"/>
      <c r="F2" s="41" t="str">
        <f>'2. Kategorie'!D29</f>
        <v>Ž. st. (2004-05)</v>
      </c>
      <c r="K2" s="57" t="str">
        <f>IF(ISBLANK('1. Index'!C10),"-",'1. Index'!C10)</f>
        <v>Reuter Run - děti</v>
      </c>
      <c r="L2" s="1"/>
    </row>
    <row r="3" spans="2:14" ht="15" customHeight="1">
      <c r="B3" s="41" t="s">
        <v>92</v>
      </c>
      <c r="D3" s="2"/>
      <c r="J3" s="71">
        <f>IF(ISBLANK('1. Index'!C13),"-",'1. Index'!C13)</f>
        <v>43323</v>
      </c>
      <c r="K3" s="71"/>
    </row>
    <row r="4" spans="2:14">
      <c r="B4" s="58"/>
    </row>
    <row r="5" spans="2:14">
      <c r="B5" s="1" t="s">
        <v>13</v>
      </c>
      <c r="C5" s="2" t="s">
        <v>0</v>
      </c>
      <c r="D5" s="1" t="s">
        <v>14</v>
      </c>
      <c r="E5" s="2" t="s">
        <v>3</v>
      </c>
      <c r="F5" s="1" t="s">
        <v>1</v>
      </c>
      <c r="G5" s="2" t="s">
        <v>2</v>
      </c>
      <c r="H5" s="2" t="s">
        <v>15</v>
      </c>
      <c r="I5" s="2" t="s">
        <v>16</v>
      </c>
      <c r="J5" s="2" t="s">
        <v>17</v>
      </c>
      <c r="K5" s="41" t="s">
        <v>18</v>
      </c>
      <c r="L5" s="51" t="s">
        <v>83</v>
      </c>
      <c r="N5" s="1"/>
    </row>
    <row r="6" spans="2:14">
      <c r="B6" s="42">
        <v>1</v>
      </c>
      <c r="C6" s="43">
        <v>148</v>
      </c>
      <c r="D6" s="19" t="str">
        <f>IF(ISBLANK(Tabulka48101214[[#This Row],[start. č.]]),"-",VLOOKUP(CONCATENATE($F$2,"-",Tabulka48101214[[#This Row],[m/ž]],"-",Tabulka48101214[[#This Row],[start. č.]]),'3. REGISTRACE'!B:F,3,0))</f>
        <v>Ludvík Marek</v>
      </c>
      <c r="E6" s="16">
        <f>IF(ISBLANK(Tabulka48101214[[#This Row],[start. č.]]),"-",VLOOKUP(CONCATENATE($F$2,"-",Tabulka48101214[[#This Row],[m/ž]],"-",Tabulka48101214[[#This Row],[start. č.]]),'3. REGISTRACE'!B:F,4,0))</f>
        <v>2004</v>
      </c>
      <c r="F6" s="44" t="str">
        <f>IF(ISBLANK(Tabulka48101214[[#This Row],[start. č.]]),"-",VLOOKUP(CONCATENATE($F$2,"-",Tabulka48101214[[#This Row],[m/ž]],"-",Tabulka48101214[[#This Row],[start. č.]]),'3. REGISTRACE'!B:F,5,0))</f>
        <v>Sokol ČB</v>
      </c>
      <c r="G6" s="16" t="str">
        <f t="shared" ref="G6:G30" si="0">"M"</f>
        <v>M</v>
      </c>
      <c r="H6" s="47">
        <v>0</v>
      </c>
      <c r="I6" s="45">
        <v>4</v>
      </c>
      <c r="J6" s="48">
        <v>12</v>
      </c>
      <c r="K6" s="40">
        <f>TIME(Tabulka48101214[[#This Row],[hod]],Tabulka48101214[[#This Row],[min]],Tabulka48101214[[#This Row],[sek]])</f>
        <v>2.9166666666666668E-3</v>
      </c>
      <c r="L6" s="52" t="str">
        <f>IF(AND(ISBLANK(H6),ISBLANK(I6),ISBLANK(J6)),"-",IF(K6&gt;=MAX(K$6:K6),"ok","chyba!!!"))</f>
        <v>ok</v>
      </c>
      <c r="N6" s="1"/>
    </row>
    <row r="7" spans="2:14">
      <c r="B7" s="42">
        <v>2</v>
      </c>
      <c r="C7" s="43">
        <v>139</v>
      </c>
      <c r="D7" s="19" t="str">
        <f>IF(ISBLANK(Tabulka48101214[[#This Row],[start. č.]]),"-",VLOOKUP(CONCATENATE($F$2,"-",Tabulka48101214[[#This Row],[m/ž]],"-",Tabulka48101214[[#This Row],[start. č.]]),'3. REGISTRACE'!B:F,3,0))</f>
        <v>Seidenglanz Vojtěch</v>
      </c>
      <c r="E7" s="16">
        <f>IF(ISBLANK(Tabulka48101214[[#This Row],[start. č.]]),"-",VLOOKUP(CONCATENATE($F$2,"-",Tabulka48101214[[#This Row],[m/ž]],"-",Tabulka48101214[[#This Row],[start. č.]]),'3. REGISTRACE'!B:F,4,0))</f>
        <v>2005</v>
      </c>
      <c r="F7" s="44" t="str">
        <f>IF(ISBLANK(Tabulka48101214[[#This Row],[start. č.]]),"-",VLOOKUP(CONCATENATE($F$2,"-",Tabulka48101214[[#This Row],[m/ž]],"-",Tabulka48101214[[#This Row],[start. č.]]),'3. REGISTRACE'!B:F,5,0))</f>
        <v>Sokol ČB</v>
      </c>
      <c r="G7" s="16" t="str">
        <f t="shared" si="0"/>
        <v>M</v>
      </c>
      <c r="H7" s="49">
        <v>0</v>
      </c>
      <c r="I7" s="46">
        <v>4</v>
      </c>
      <c r="J7" s="50">
        <v>4</v>
      </c>
      <c r="K7" s="40">
        <f>TIME(Tabulka48101214[[#This Row],[hod]],Tabulka48101214[[#This Row],[min]],Tabulka48101214[[#This Row],[sek]])</f>
        <v>2.8240740740740739E-3</v>
      </c>
      <c r="L7" s="52" t="str">
        <f>IF(AND(ISBLANK(H7),ISBLANK(I7),ISBLANK(J7)),"-",IF(K7&gt;=MAX(K$6:K7),"ok","chyba!!!"))</f>
        <v>chyba!!!</v>
      </c>
      <c r="N7" s="1"/>
    </row>
    <row r="8" spans="2:14">
      <c r="B8" s="42">
        <v>3</v>
      </c>
      <c r="C8" s="43">
        <v>159</v>
      </c>
      <c r="D8" s="19" t="str">
        <f>IF(ISBLANK(Tabulka48101214[[#This Row],[start. č.]]),"-",VLOOKUP(CONCATENATE($F$2,"-",Tabulka48101214[[#This Row],[m/ž]],"-",Tabulka48101214[[#This Row],[start. č.]]),'3. REGISTRACE'!B:F,3,0))</f>
        <v>Hospodářský Jan</v>
      </c>
      <c r="E8" s="16">
        <f>IF(ISBLANK(Tabulka48101214[[#This Row],[start. č.]]),"-",VLOOKUP(CONCATENATE($F$2,"-",Tabulka48101214[[#This Row],[m/ž]],"-",Tabulka48101214[[#This Row],[start. č.]]),'3. REGISTRACE'!B:F,4,0))</f>
        <v>2004</v>
      </c>
      <c r="F8" s="44" t="str">
        <f>IF(ISBLANK(Tabulka48101214[[#This Row],[start. č.]]),"-",VLOOKUP(CONCATENATE($F$2,"-",Tabulka48101214[[#This Row],[m/ž]],"-",Tabulka48101214[[#This Row],[start. č.]]),'3. REGISTRACE'!B:F,5,0))</f>
        <v>DDŠ Šindlovy Dvory</v>
      </c>
      <c r="G8" s="16" t="str">
        <f t="shared" si="0"/>
        <v>M</v>
      </c>
      <c r="H8" s="49">
        <v>0</v>
      </c>
      <c r="I8" s="46">
        <v>5</v>
      </c>
      <c r="J8" s="50">
        <v>4</v>
      </c>
      <c r="K8" s="40">
        <f>TIME(Tabulka48101214[[#This Row],[hod]],Tabulka48101214[[#This Row],[min]],Tabulka48101214[[#This Row],[sek]])</f>
        <v>3.5185185185185185E-3</v>
      </c>
      <c r="L8" s="52" t="str">
        <f>IF(AND(ISBLANK(H8),ISBLANK(I8),ISBLANK(J8)),"-",IF(K8&gt;=MAX(K$6:K8),"ok","chyba!!!"))</f>
        <v>ok</v>
      </c>
      <c r="N8" s="1"/>
    </row>
    <row r="9" spans="2:14">
      <c r="B9" s="42">
        <v>4</v>
      </c>
      <c r="C9" s="43"/>
      <c r="D9" s="19" t="str">
        <f>IF(ISBLANK(Tabulka48101214[[#This Row],[start. č.]]),"-",VLOOKUP(CONCATENATE($F$2,"-",Tabulka48101214[[#This Row],[m/ž]],"-",Tabulka48101214[[#This Row],[start. č.]]),'3. REGISTRACE'!B:F,3,0))</f>
        <v>-</v>
      </c>
      <c r="E9" s="16" t="str">
        <f>IF(ISBLANK(Tabulka48101214[[#This Row],[start. č.]]),"-",VLOOKUP(CONCATENATE($F$2,"-",Tabulka48101214[[#This Row],[m/ž]],"-",Tabulka48101214[[#This Row],[start. č.]]),'3. REGISTRACE'!B:F,4,0))</f>
        <v>-</v>
      </c>
      <c r="F9" s="44" t="str">
        <f>IF(ISBLANK(Tabulka48101214[[#This Row],[start. č.]]),"-",VLOOKUP(CONCATENATE($F$2,"-",Tabulka48101214[[#This Row],[m/ž]],"-",Tabulka48101214[[#This Row],[start. č.]]),'3. REGISTRACE'!B:F,5,0))</f>
        <v>-</v>
      </c>
      <c r="G9" s="16" t="str">
        <f t="shared" si="0"/>
        <v>M</v>
      </c>
      <c r="H9" s="49"/>
      <c r="I9" s="46"/>
      <c r="J9" s="50"/>
      <c r="K9" s="40">
        <f>TIME(Tabulka48101214[[#This Row],[hod]],Tabulka48101214[[#This Row],[min]],Tabulka48101214[[#This Row],[sek]])</f>
        <v>0</v>
      </c>
      <c r="L9" s="52" t="str">
        <f>IF(AND(ISBLANK(H9),ISBLANK(I9),ISBLANK(J9)),"-",IF(K9&gt;=MAX(K$6:K9),"ok","chyba!!!"))</f>
        <v>-</v>
      </c>
      <c r="N9" s="1"/>
    </row>
    <row r="10" spans="2:14">
      <c r="B10" s="42">
        <v>5</v>
      </c>
      <c r="C10" s="43"/>
      <c r="D10" s="19" t="str">
        <f>IF(ISBLANK(Tabulka48101214[[#This Row],[start. č.]]),"-",VLOOKUP(CONCATENATE($F$2,"-",Tabulka48101214[[#This Row],[m/ž]],"-",Tabulka48101214[[#This Row],[start. č.]]),'3. REGISTRACE'!B:F,3,0))</f>
        <v>-</v>
      </c>
      <c r="E10" s="16" t="str">
        <f>IF(ISBLANK(Tabulka48101214[[#This Row],[start. č.]]),"-",VLOOKUP(CONCATENATE($F$2,"-",Tabulka48101214[[#This Row],[m/ž]],"-",Tabulka48101214[[#This Row],[start. č.]]),'3. REGISTRACE'!B:F,4,0))</f>
        <v>-</v>
      </c>
      <c r="F10" s="44" t="str">
        <f>IF(ISBLANK(Tabulka48101214[[#This Row],[start. č.]]),"-",VLOOKUP(CONCATENATE($F$2,"-",Tabulka48101214[[#This Row],[m/ž]],"-",Tabulka48101214[[#This Row],[start. č.]]),'3. REGISTRACE'!B:F,5,0))</f>
        <v>-</v>
      </c>
      <c r="G10" s="16" t="str">
        <f t="shared" si="0"/>
        <v>M</v>
      </c>
      <c r="H10" s="49"/>
      <c r="I10" s="46"/>
      <c r="J10" s="50"/>
      <c r="K10" s="40">
        <f>TIME(Tabulka48101214[[#This Row],[hod]],Tabulka48101214[[#This Row],[min]],Tabulka48101214[[#This Row],[sek]])</f>
        <v>0</v>
      </c>
      <c r="L10" s="52" t="str">
        <f>IF(AND(ISBLANK(H10),ISBLANK(I10),ISBLANK(J10)),"-",IF(K10&gt;=MAX(K$6:K10),"ok","chyba!!!"))</f>
        <v>-</v>
      </c>
      <c r="N10" s="1"/>
    </row>
    <row r="11" spans="2:14">
      <c r="B11" s="42">
        <v>6</v>
      </c>
      <c r="C11" s="43"/>
      <c r="D11" s="19" t="str">
        <f>IF(ISBLANK(Tabulka48101214[[#This Row],[start. č.]]),"-",VLOOKUP(CONCATENATE($F$2,"-",Tabulka48101214[[#This Row],[m/ž]],"-",Tabulka48101214[[#This Row],[start. č.]]),'3. REGISTRACE'!B:F,3,0))</f>
        <v>-</v>
      </c>
      <c r="E11" s="16" t="str">
        <f>IF(ISBLANK(Tabulka48101214[[#This Row],[start. č.]]),"-",VLOOKUP(CONCATENATE($F$2,"-",Tabulka48101214[[#This Row],[m/ž]],"-",Tabulka48101214[[#This Row],[start. č.]]),'3. REGISTRACE'!B:F,4,0))</f>
        <v>-</v>
      </c>
      <c r="F11" s="44" t="str">
        <f>IF(ISBLANK(Tabulka48101214[[#This Row],[start. č.]]),"-",VLOOKUP(CONCATENATE($F$2,"-",Tabulka48101214[[#This Row],[m/ž]],"-",Tabulka48101214[[#This Row],[start. č.]]),'3. REGISTRACE'!B:F,5,0))</f>
        <v>-</v>
      </c>
      <c r="G11" s="16" t="str">
        <f t="shared" si="0"/>
        <v>M</v>
      </c>
      <c r="H11" s="49"/>
      <c r="I11" s="46"/>
      <c r="J11" s="50"/>
      <c r="K11" s="40">
        <f>TIME(Tabulka48101214[[#This Row],[hod]],Tabulka48101214[[#This Row],[min]],Tabulka48101214[[#This Row],[sek]])</f>
        <v>0</v>
      </c>
      <c r="L11" s="52" t="str">
        <f>IF(AND(ISBLANK(H11),ISBLANK(I11),ISBLANK(J11)),"-",IF(K11&gt;=MAX(K$6:K11),"ok","chyba!!!"))</f>
        <v>-</v>
      </c>
      <c r="N11" s="1"/>
    </row>
    <row r="12" spans="2:14">
      <c r="B12" s="42">
        <v>7</v>
      </c>
      <c r="C12" s="43"/>
      <c r="D12" s="19" t="str">
        <f>IF(ISBLANK(Tabulka48101214[[#This Row],[start. č.]]),"-",VLOOKUP(CONCATENATE($F$2,"-",Tabulka48101214[[#This Row],[m/ž]],"-",Tabulka48101214[[#This Row],[start. č.]]),'3. REGISTRACE'!B:F,3,0))</f>
        <v>-</v>
      </c>
      <c r="E12" s="16" t="str">
        <f>IF(ISBLANK(Tabulka48101214[[#This Row],[start. č.]]),"-",VLOOKUP(CONCATENATE($F$2,"-",Tabulka48101214[[#This Row],[m/ž]],"-",Tabulka48101214[[#This Row],[start. č.]]),'3. REGISTRACE'!B:F,4,0))</f>
        <v>-</v>
      </c>
      <c r="F12" s="44" t="str">
        <f>IF(ISBLANK(Tabulka48101214[[#This Row],[start. č.]]),"-",VLOOKUP(CONCATENATE($F$2,"-",Tabulka48101214[[#This Row],[m/ž]],"-",Tabulka48101214[[#This Row],[start. č.]]),'3. REGISTRACE'!B:F,5,0))</f>
        <v>-</v>
      </c>
      <c r="G12" s="16" t="str">
        <f t="shared" si="0"/>
        <v>M</v>
      </c>
      <c r="H12" s="49"/>
      <c r="I12" s="46"/>
      <c r="J12" s="50"/>
      <c r="K12" s="40">
        <f>TIME(Tabulka48101214[[#This Row],[hod]],Tabulka48101214[[#This Row],[min]],Tabulka48101214[[#This Row],[sek]])</f>
        <v>0</v>
      </c>
      <c r="L12" s="52" t="str">
        <f>IF(AND(ISBLANK(H12),ISBLANK(I12),ISBLANK(J12)),"-",IF(K12&gt;=MAX(K$6:K12),"ok","chyba!!!"))</f>
        <v>-</v>
      </c>
      <c r="N12" s="1"/>
    </row>
    <row r="13" spans="2:14">
      <c r="B13" s="42">
        <v>8</v>
      </c>
      <c r="C13" s="43"/>
      <c r="D13" s="19" t="str">
        <f>IF(ISBLANK(Tabulka48101214[[#This Row],[start. č.]]),"-",VLOOKUP(CONCATENATE($F$2,"-",Tabulka48101214[[#This Row],[m/ž]],"-",Tabulka48101214[[#This Row],[start. č.]]),'3. REGISTRACE'!B:F,3,0))</f>
        <v>-</v>
      </c>
      <c r="E13" s="16" t="str">
        <f>IF(ISBLANK(Tabulka48101214[[#This Row],[start. č.]]),"-",VLOOKUP(CONCATENATE($F$2,"-",Tabulka48101214[[#This Row],[m/ž]],"-",Tabulka48101214[[#This Row],[start. č.]]),'3. REGISTRACE'!B:F,4,0))</f>
        <v>-</v>
      </c>
      <c r="F13" s="44" t="str">
        <f>IF(ISBLANK(Tabulka48101214[[#This Row],[start. č.]]),"-",VLOOKUP(CONCATENATE($F$2,"-",Tabulka48101214[[#This Row],[m/ž]],"-",Tabulka48101214[[#This Row],[start. č.]]),'3. REGISTRACE'!B:F,5,0))</f>
        <v>-</v>
      </c>
      <c r="G13" s="16" t="str">
        <f t="shared" si="0"/>
        <v>M</v>
      </c>
      <c r="H13" s="49"/>
      <c r="I13" s="46"/>
      <c r="J13" s="50"/>
      <c r="K13" s="40">
        <f>TIME(Tabulka48101214[[#This Row],[hod]],Tabulka48101214[[#This Row],[min]],Tabulka48101214[[#This Row],[sek]])</f>
        <v>0</v>
      </c>
      <c r="L13" s="52" t="str">
        <f>IF(AND(ISBLANK(H13),ISBLANK(I13),ISBLANK(J13)),"-",IF(K13&gt;=MAX(K$6:K13),"ok","chyba!!!"))</f>
        <v>-</v>
      </c>
      <c r="N13" s="1"/>
    </row>
    <row r="14" spans="2:14">
      <c r="B14" s="42">
        <v>9</v>
      </c>
      <c r="C14" s="43"/>
      <c r="D14" s="19" t="str">
        <f>IF(ISBLANK(Tabulka48101214[[#This Row],[start. č.]]),"-",VLOOKUP(CONCATENATE($F$2,"-",Tabulka48101214[[#This Row],[m/ž]],"-",Tabulka48101214[[#This Row],[start. č.]]),'3. REGISTRACE'!B:F,3,0))</f>
        <v>-</v>
      </c>
      <c r="E14" s="16" t="str">
        <f>IF(ISBLANK(Tabulka48101214[[#This Row],[start. č.]]),"-",VLOOKUP(CONCATENATE($F$2,"-",Tabulka48101214[[#This Row],[m/ž]],"-",Tabulka48101214[[#This Row],[start. č.]]),'3. REGISTRACE'!B:F,4,0))</f>
        <v>-</v>
      </c>
      <c r="F14" s="44" t="str">
        <f>IF(ISBLANK(Tabulka48101214[[#This Row],[start. č.]]),"-",VLOOKUP(CONCATENATE($F$2,"-",Tabulka48101214[[#This Row],[m/ž]],"-",Tabulka48101214[[#This Row],[start. č.]]),'3. REGISTRACE'!B:F,5,0))</f>
        <v>-</v>
      </c>
      <c r="G14" s="16" t="str">
        <f t="shared" si="0"/>
        <v>M</v>
      </c>
      <c r="H14" s="49"/>
      <c r="I14" s="46"/>
      <c r="J14" s="50"/>
      <c r="K14" s="40">
        <f>TIME(Tabulka48101214[[#This Row],[hod]],Tabulka48101214[[#This Row],[min]],Tabulka48101214[[#This Row],[sek]])</f>
        <v>0</v>
      </c>
      <c r="L14" s="52" t="str">
        <f>IF(AND(ISBLANK(H14),ISBLANK(I14),ISBLANK(J14)),"-",IF(K14&gt;=MAX(K$6:K14),"ok","chyba!!!"))</f>
        <v>-</v>
      </c>
      <c r="N14" s="1"/>
    </row>
    <row r="15" spans="2:14">
      <c r="B15" s="42">
        <v>10</v>
      </c>
      <c r="C15" s="43"/>
      <c r="D15" s="19" t="str">
        <f>IF(ISBLANK(Tabulka48101214[[#This Row],[start. č.]]),"-",VLOOKUP(CONCATENATE($F$2,"-",Tabulka48101214[[#This Row],[m/ž]],"-",Tabulka48101214[[#This Row],[start. č.]]),'3. REGISTRACE'!B:F,3,0))</f>
        <v>-</v>
      </c>
      <c r="E15" s="16" t="str">
        <f>IF(ISBLANK(Tabulka48101214[[#This Row],[start. č.]]),"-",VLOOKUP(CONCATENATE($F$2,"-",Tabulka48101214[[#This Row],[m/ž]],"-",Tabulka48101214[[#This Row],[start. č.]]),'3. REGISTRACE'!B:F,4,0))</f>
        <v>-</v>
      </c>
      <c r="F15" s="44" t="str">
        <f>IF(ISBLANK(Tabulka48101214[[#This Row],[start. č.]]),"-",VLOOKUP(CONCATENATE($F$2,"-",Tabulka48101214[[#This Row],[m/ž]],"-",Tabulka48101214[[#This Row],[start. č.]]),'3. REGISTRACE'!B:F,5,0))</f>
        <v>-</v>
      </c>
      <c r="G15" s="16" t="str">
        <f t="shared" si="0"/>
        <v>M</v>
      </c>
      <c r="H15" s="49"/>
      <c r="I15" s="46"/>
      <c r="J15" s="50"/>
      <c r="K15" s="40">
        <f>TIME(Tabulka48101214[[#This Row],[hod]],Tabulka48101214[[#This Row],[min]],Tabulka48101214[[#This Row],[sek]])</f>
        <v>0</v>
      </c>
      <c r="L15" s="52" t="str">
        <f>IF(AND(ISBLANK(H15),ISBLANK(I15),ISBLANK(J15)),"-",IF(K15&gt;=MAX(K$6:K15),"ok","chyba!!!"))</f>
        <v>-</v>
      </c>
      <c r="N15" s="1"/>
    </row>
    <row r="16" spans="2:14">
      <c r="B16" s="42">
        <v>11</v>
      </c>
      <c r="C16" s="43"/>
      <c r="D16" s="19" t="str">
        <f>IF(ISBLANK(Tabulka48101214[[#This Row],[start. č.]]),"-",VLOOKUP(CONCATENATE($F$2,"-",Tabulka48101214[[#This Row],[m/ž]],"-",Tabulka48101214[[#This Row],[start. č.]]),'3. REGISTRACE'!B:F,3,0))</f>
        <v>-</v>
      </c>
      <c r="E16" s="16" t="str">
        <f>IF(ISBLANK(Tabulka48101214[[#This Row],[start. č.]]),"-",VLOOKUP(CONCATENATE($F$2,"-",Tabulka48101214[[#This Row],[m/ž]],"-",Tabulka48101214[[#This Row],[start. č.]]),'3. REGISTRACE'!B:F,4,0))</f>
        <v>-</v>
      </c>
      <c r="F16" s="44" t="str">
        <f>IF(ISBLANK(Tabulka48101214[[#This Row],[start. č.]]),"-",VLOOKUP(CONCATENATE($F$2,"-",Tabulka48101214[[#This Row],[m/ž]],"-",Tabulka48101214[[#This Row],[start. č.]]),'3. REGISTRACE'!B:F,5,0))</f>
        <v>-</v>
      </c>
      <c r="G16" s="16" t="str">
        <f t="shared" si="0"/>
        <v>M</v>
      </c>
      <c r="H16" s="49"/>
      <c r="I16" s="46"/>
      <c r="J16" s="50"/>
      <c r="K16" s="40">
        <f>TIME(Tabulka48101214[[#This Row],[hod]],Tabulka48101214[[#This Row],[min]],Tabulka48101214[[#This Row],[sek]])</f>
        <v>0</v>
      </c>
      <c r="L16" s="52" t="str">
        <f>IF(AND(ISBLANK(H16),ISBLANK(I16),ISBLANK(J16)),"-",IF(K16&gt;=MAX(K$6:K16),"ok","chyba!!!"))</f>
        <v>-</v>
      </c>
      <c r="N16" s="1"/>
    </row>
    <row r="17" spans="2:14">
      <c r="B17" s="42">
        <v>12</v>
      </c>
      <c r="C17" s="43"/>
      <c r="D17" s="19" t="str">
        <f>IF(ISBLANK(Tabulka48101214[[#This Row],[start. č.]]),"-",VLOOKUP(CONCATENATE($F$2,"-",Tabulka48101214[[#This Row],[m/ž]],"-",Tabulka48101214[[#This Row],[start. č.]]),'3. REGISTRACE'!B:F,3,0))</f>
        <v>-</v>
      </c>
      <c r="E17" s="16" t="str">
        <f>IF(ISBLANK(Tabulka48101214[[#This Row],[start. č.]]),"-",VLOOKUP(CONCATENATE($F$2,"-",Tabulka48101214[[#This Row],[m/ž]],"-",Tabulka48101214[[#This Row],[start. č.]]),'3. REGISTRACE'!B:F,4,0))</f>
        <v>-</v>
      </c>
      <c r="F17" s="44" t="str">
        <f>IF(ISBLANK(Tabulka48101214[[#This Row],[start. č.]]),"-",VLOOKUP(CONCATENATE($F$2,"-",Tabulka48101214[[#This Row],[m/ž]],"-",Tabulka48101214[[#This Row],[start. č.]]),'3. REGISTRACE'!B:F,5,0))</f>
        <v>-</v>
      </c>
      <c r="G17" s="16" t="str">
        <f t="shared" si="0"/>
        <v>M</v>
      </c>
      <c r="H17" s="49"/>
      <c r="I17" s="46"/>
      <c r="J17" s="50"/>
      <c r="K17" s="40">
        <f>TIME(Tabulka48101214[[#This Row],[hod]],Tabulka48101214[[#This Row],[min]],Tabulka48101214[[#This Row],[sek]])</f>
        <v>0</v>
      </c>
      <c r="L17" s="52" t="str">
        <f>IF(AND(ISBLANK(H17),ISBLANK(I17),ISBLANK(J17)),"-",IF(K17&gt;=MAX(K$6:K17),"ok","chyba!!!"))</f>
        <v>-</v>
      </c>
      <c r="N17" s="1"/>
    </row>
    <row r="18" spans="2:14">
      <c r="B18" s="42">
        <v>13</v>
      </c>
      <c r="C18" s="43"/>
      <c r="D18" s="19" t="str">
        <f>IF(ISBLANK(Tabulka48101214[[#This Row],[start. č.]]),"-",VLOOKUP(CONCATENATE($F$2,"-",Tabulka48101214[[#This Row],[m/ž]],"-",Tabulka48101214[[#This Row],[start. č.]]),'3. REGISTRACE'!B:F,3,0))</f>
        <v>-</v>
      </c>
      <c r="E18" s="16" t="str">
        <f>IF(ISBLANK(Tabulka48101214[[#This Row],[start. č.]]),"-",VLOOKUP(CONCATENATE($F$2,"-",Tabulka48101214[[#This Row],[m/ž]],"-",Tabulka48101214[[#This Row],[start. č.]]),'3. REGISTRACE'!B:F,4,0))</f>
        <v>-</v>
      </c>
      <c r="F18" s="44" t="str">
        <f>IF(ISBLANK(Tabulka48101214[[#This Row],[start. č.]]),"-",VLOOKUP(CONCATENATE($F$2,"-",Tabulka48101214[[#This Row],[m/ž]],"-",Tabulka48101214[[#This Row],[start. č.]]),'3. REGISTRACE'!B:F,5,0))</f>
        <v>-</v>
      </c>
      <c r="G18" s="16" t="str">
        <f t="shared" si="0"/>
        <v>M</v>
      </c>
      <c r="H18" s="49"/>
      <c r="I18" s="46"/>
      <c r="J18" s="50"/>
      <c r="K18" s="40">
        <f>TIME(Tabulka48101214[[#This Row],[hod]],Tabulka48101214[[#This Row],[min]],Tabulka48101214[[#This Row],[sek]])</f>
        <v>0</v>
      </c>
      <c r="L18" s="52" t="str">
        <f>IF(AND(ISBLANK(H18),ISBLANK(I18),ISBLANK(J18)),"-",IF(K18&gt;=MAX(K$6:K18),"ok","chyba!!!"))</f>
        <v>-</v>
      </c>
      <c r="N18" s="1"/>
    </row>
    <row r="19" spans="2:14">
      <c r="B19" s="42">
        <v>14</v>
      </c>
      <c r="C19" s="43"/>
      <c r="D19" s="19" t="str">
        <f>IF(ISBLANK(Tabulka48101214[[#This Row],[start. č.]]),"-",VLOOKUP(CONCATENATE($F$2,"-",Tabulka48101214[[#This Row],[m/ž]],"-",Tabulka48101214[[#This Row],[start. č.]]),'3. REGISTRACE'!B:F,3,0))</f>
        <v>-</v>
      </c>
      <c r="E19" s="16" t="str">
        <f>IF(ISBLANK(Tabulka48101214[[#This Row],[start. č.]]),"-",VLOOKUP(CONCATENATE($F$2,"-",Tabulka48101214[[#This Row],[m/ž]],"-",Tabulka48101214[[#This Row],[start. č.]]),'3. REGISTRACE'!B:F,4,0))</f>
        <v>-</v>
      </c>
      <c r="F19" s="44" t="str">
        <f>IF(ISBLANK(Tabulka48101214[[#This Row],[start. č.]]),"-",VLOOKUP(CONCATENATE($F$2,"-",Tabulka48101214[[#This Row],[m/ž]],"-",Tabulka48101214[[#This Row],[start. č.]]),'3. REGISTRACE'!B:F,5,0))</f>
        <v>-</v>
      </c>
      <c r="G19" s="16" t="str">
        <f t="shared" si="0"/>
        <v>M</v>
      </c>
      <c r="H19" s="49"/>
      <c r="I19" s="46"/>
      <c r="J19" s="50"/>
      <c r="K19" s="40">
        <f>TIME(Tabulka48101214[[#This Row],[hod]],Tabulka48101214[[#This Row],[min]],Tabulka48101214[[#This Row],[sek]])</f>
        <v>0</v>
      </c>
      <c r="L19" s="52" t="str">
        <f>IF(AND(ISBLANK(H19),ISBLANK(I19),ISBLANK(J19)),"-",IF(K19&gt;=MAX(K$6:K19),"ok","chyba!!!"))</f>
        <v>-</v>
      </c>
      <c r="N19" s="1"/>
    </row>
    <row r="20" spans="2:14">
      <c r="B20" s="42">
        <v>15</v>
      </c>
      <c r="C20" s="43"/>
      <c r="D20" s="19" t="str">
        <f>IF(ISBLANK(Tabulka48101214[[#This Row],[start. č.]]),"-",VLOOKUP(CONCATENATE($F$2,"-",Tabulka48101214[[#This Row],[m/ž]],"-",Tabulka48101214[[#This Row],[start. č.]]),'3. REGISTRACE'!B:F,3,0))</f>
        <v>-</v>
      </c>
      <c r="E20" s="16" t="str">
        <f>IF(ISBLANK(Tabulka48101214[[#This Row],[start. č.]]),"-",VLOOKUP(CONCATENATE($F$2,"-",Tabulka48101214[[#This Row],[m/ž]],"-",Tabulka48101214[[#This Row],[start. č.]]),'3. REGISTRACE'!B:F,4,0))</f>
        <v>-</v>
      </c>
      <c r="F20" s="44" t="str">
        <f>IF(ISBLANK(Tabulka48101214[[#This Row],[start. č.]]),"-",VLOOKUP(CONCATENATE($F$2,"-",Tabulka48101214[[#This Row],[m/ž]],"-",Tabulka48101214[[#This Row],[start. č.]]),'3. REGISTRACE'!B:F,5,0))</f>
        <v>-</v>
      </c>
      <c r="G20" s="16" t="str">
        <f t="shared" si="0"/>
        <v>M</v>
      </c>
      <c r="H20" s="49"/>
      <c r="I20" s="46"/>
      <c r="J20" s="50"/>
      <c r="K20" s="40">
        <f>TIME(Tabulka48101214[[#This Row],[hod]],Tabulka48101214[[#This Row],[min]],Tabulka48101214[[#This Row],[sek]])</f>
        <v>0</v>
      </c>
      <c r="L20" s="52" t="str">
        <f>IF(AND(ISBLANK(H20),ISBLANK(I20),ISBLANK(J20)),"-",IF(K20&gt;=MAX(K$6:K20),"ok","chyba!!!"))</f>
        <v>-</v>
      </c>
      <c r="N20" s="1"/>
    </row>
    <row r="21" spans="2:14">
      <c r="B21" s="42">
        <v>16</v>
      </c>
      <c r="C21" s="43"/>
      <c r="D21" s="19" t="str">
        <f>IF(ISBLANK(Tabulka48101214[[#This Row],[start. č.]]),"-",VLOOKUP(CONCATENATE($F$2,"-",Tabulka48101214[[#This Row],[m/ž]],"-",Tabulka48101214[[#This Row],[start. č.]]),'3. REGISTRACE'!B:F,3,0))</f>
        <v>-</v>
      </c>
      <c r="E21" s="16" t="str">
        <f>IF(ISBLANK(Tabulka48101214[[#This Row],[start. č.]]),"-",VLOOKUP(CONCATENATE($F$2,"-",Tabulka48101214[[#This Row],[m/ž]],"-",Tabulka48101214[[#This Row],[start. č.]]),'3. REGISTRACE'!B:F,4,0))</f>
        <v>-</v>
      </c>
      <c r="F21" s="44" t="str">
        <f>IF(ISBLANK(Tabulka48101214[[#This Row],[start. č.]]),"-",VLOOKUP(CONCATENATE($F$2,"-",Tabulka48101214[[#This Row],[m/ž]],"-",Tabulka48101214[[#This Row],[start. č.]]),'3. REGISTRACE'!B:F,5,0))</f>
        <v>-</v>
      </c>
      <c r="G21" s="16" t="str">
        <f t="shared" si="0"/>
        <v>M</v>
      </c>
      <c r="H21" s="49"/>
      <c r="I21" s="46"/>
      <c r="J21" s="50"/>
      <c r="K21" s="40">
        <f>TIME(Tabulka48101214[[#This Row],[hod]],Tabulka48101214[[#This Row],[min]],Tabulka48101214[[#This Row],[sek]])</f>
        <v>0</v>
      </c>
      <c r="L21" s="52" t="str">
        <f>IF(AND(ISBLANK(H21),ISBLANK(I21),ISBLANK(J21)),"-",IF(K21&gt;=MAX(K$6:K21),"ok","chyba!!!"))</f>
        <v>-</v>
      </c>
      <c r="N21" s="1"/>
    </row>
    <row r="22" spans="2:14">
      <c r="B22" s="42">
        <v>17</v>
      </c>
      <c r="C22" s="43"/>
      <c r="D22" s="19" t="str">
        <f>IF(ISBLANK(Tabulka48101214[[#This Row],[start. č.]]),"-",VLOOKUP(CONCATENATE($F$2,"-",Tabulka48101214[[#This Row],[m/ž]],"-",Tabulka48101214[[#This Row],[start. č.]]),'3. REGISTRACE'!B:F,3,0))</f>
        <v>-</v>
      </c>
      <c r="E22" s="16" t="str">
        <f>IF(ISBLANK(Tabulka48101214[[#This Row],[start. č.]]),"-",VLOOKUP(CONCATENATE($F$2,"-",Tabulka48101214[[#This Row],[m/ž]],"-",Tabulka48101214[[#This Row],[start. č.]]),'3. REGISTRACE'!B:F,4,0))</f>
        <v>-</v>
      </c>
      <c r="F22" s="44" t="str">
        <f>IF(ISBLANK(Tabulka48101214[[#This Row],[start. č.]]),"-",VLOOKUP(CONCATENATE($F$2,"-",Tabulka48101214[[#This Row],[m/ž]],"-",Tabulka48101214[[#This Row],[start. č.]]),'3. REGISTRACE'!B:F,5,0))</f>
        <v>-</v>
      </c>
      <c r="G22" s="16" t="str">
        <f t="shared" si="0"/>
        <v>M</v>
      </c>
      <c r="H22" s="49"/>
      <c r="I22" s="46"/>
      <c r="J22" s="50"/>
      <c r="K22" s="40">
        <f>TIME(Tabulka48101214[[#This Row],[hod]],Tabulka48101214[[#This Row],[min]],Tabulka48101214[[#This Row],[sek]])</f>
        <v>0</v>
      </c>
      <c r="L22" s="52" t="str">
        <f>IF(AND(ISBLANK(H22),ISBLANK(I22),ISBLANK(J22)),"-",IF(K22&gt;=MAX(K$6:K22),"ok","chyba!!!"))</f>
        <v>-</v>
      </c>
      <c r="N22" s="1"/>
    </row>
    <row r="23" spans="2:14">
      <c r="B23" s="42">
        <v>18</v>
      </c>
      <c r="C23" s="43"/>
      <c r="D23" s="19" t="str">
        <f>IF(ISBLANK(Tabulka48101214[[#This Row],[start. č.]]),"-",VLOOKUP(CONCATENATE($F$2,"-",Tabulka48101214[[#This Row],[m/ž]],"-",Tabulka48101214[[#This Row],[start. č.]]),'3. REGISTRACE'!B:F,3,0))</f>
        <v>-</v>
      </c>
      <c r="E23" s="16" t="str">
        <f>IF(ISBLANK(Tabulka48101214[[#This Row],[start. č.]]),"-",VLOOKUP(CONCATENATE($F$2,"-",Tabulka48101214[[#This Row],[m/ž]],"-",Tabulka48101214[[#This Row],[start. č.]]),'3. REGISTRACE'!B:F,4,0))</f>
        <v>-</v>
      </c>
      <c r="F23" s="44" t="str">
        <f>IF(ISBLANK(Tabulka48101214[[#This Row],[start. č.]]),"-",VLOOKUP(CONCATENATE($F$2,"-",Tabulka48101214[[#This Row],[m/ž]],"-",Tabulka48101214[[#This Row],[start. č.]]),'3. REGISTRACE'!B:F,5,0))</f>
        <v>-</v>
      </c>
      <c r="G23" s="16" t="str">
        <f t="shared" si="0"/>
        <v>M</v>
      </c>
      <c r="H23" s="49"/>
      <c r="I23" s="46"/>
      <c r="J23" s="50"/>
      <c r="K23" s="40">
        <f>TIME(Tabulka48101214[[#This Row],[hod]],Tabulka48101214[[#This Row],[min]],Tabulka48101214[[#This Row],[sek]])</f>
        <v>0</v>
      </c>
      <c r="L23" s="52" t="str">
        <f>IF(AND(ISBLANK(H23),ISBLANK(I23),ISBLANK(J23)),"-",IF(K23&gt;=MAX(K$6:K23),"ok","chyba!!!"))</f>
        <v>-</v>
      </c>
      <c r="N23" s="1"/>
    </row>
    <row r="24" spans="2:14">
      <c r="B24" s="42">
        <v>19</v>
      </c>
      <c r="C24" s="43"/>
      <c r="D24" s="19" t="str">
        <f>IF(ISBLANK(Tabulka48101214[[#This Row],[start. č.]]),"-",VLOOKUP(CONCATENATE($F$2,"-",Tabulka48101214[[#This Row],[m/ž]],"-",Tabulka48101214[[#This Row],[start. č.]]),'3. REGISTRACE'!B:F,3,0))</f>
        <v>-</v>
      </c>
      <c r="E24" s="16" t="str">
        <f>IF(ISBLANK(Tabulka48101214[[#This Row],[start. č.]]),"-",VLOOKUP(CONCATENATE($F$2,"-",Tabulka48101214[[#This Row],[m/ž]],"-",Tabulka48101214[[#This Row],[start. č.]]),'3. REGISTRACE'!B:F,4,0))</f>
        <v>-</v>
      </c>
      <c r="F24" s="44" t="str">
        <f>IF(ISBLANK(Tabulka48101214[[#This Row],[start. č.]]),"-",VLOOKUP(CONCATENATE($F$2,"-",Tabulka48101214[[#This Row],[m/ž]],"-",Tabulka48101214[[#This Row],[start. č.]]),'3. REGISTRACE'!B:F,5,0))</f>
        <v>-</v>
      </c>
      <c r="G24" s="16" t="str">
        <f t="shared" si="0"/>
        <v>M</v>
      </c>
      <c r="H24" s="49"/>
      <c r="I24" s="46"/>
      <c r="J24" s="50"/>
      <c r="K24" s="40">
        <f>TIME(Tabulka48101214[[#This Row],[hod]],Tabulka48101214[[#This Row],[min]],Tabulka48101214[[#This Row],[sek]])</f>
        <v>0</v>
      </c>
      <c r="L24" s="52" t="str">
        <f>IF(AND(ISBLANK(H24),ISBLANK(I24),ISBLANK(J24)),"-",IF(K24&gt;=MAX(K$6:K24),"ok","chyba!!!"))</f>
        <v>-</v>
      </c>
      <c r="N24" s="1"/>
    </row>
    <row r="25" spans="2:14">
      <c r="B25" s="42">
        <v>20</v>
      </c>
      <c r="C25" s="43"/>
      <c r="D25" s="19" t="str">
        <f>IF(ISBLANK(Tabulka48101214[[#This Row],[start. č.]]),"-",VLOOKUP(CONCATENATE($F$2,"-",Tabulka48101214[[#This Row],[m/ž]],"-",Tabulka48101214[[#This Row],[start. č.]]),'3. REGISTRACE'!B:F,3,0))</f>
        <v>-</v>
      </c>
      <c r="E25" s="16" t="str">
        <f>IF(ISBLANK(Tabulka48101214[[#This Row],[start. č.]]),"-",VLOOKUP(CONCATENATE($F$2,"-",Tabulka48101214[[#This Row],[m/ž]],"-",Tabulka48101214[[#This Row],[start. č.]]),'3. REGISTRACE'!B:F,4,0))</f>
        <v>-</v>
      </c>
      <c r="F25" s="44" t="str">
        <f>IF(ISBLANK(Tabulka48101214[[#This Row],[start. č.]]),"-",VLOOKUP(CONCATENATE($F$2,"-",Tabulka48101214[[#This Row],[m/ž]],"-",Tabulka48101214[[#This Row],[start. č.]]),'3. REGISTRACE'!B:F,5,0))</f>
        <v>-</v>
      </c>
      <c r="G25" s="16" t="str">
        <f t="shared" si="0"/>
        <v>M</v>
      </c>
      <c r="H25" s="49"/>
      <c r="I25" s="46"/>
      <c r="J25" s="50"/>
      <c r="K25" s="40">
        <f>TIME(Tabulka48101214[[#This Row],[hod]],Tabulka48101214[[#This Row],[min]],Tabulka48101214[[#This Row],[sek]])</f>
        <v>0</v>
      </c>
      <c r="L25" s="52" t="str">
        <f>IF(AND(ISBLANK(H25),ISBLANK(I25),ISBLANK(J25)),"-",IF(K25&gt;=MAX(K$6:K25),"ok","chyba!!!"))</f>
        <v>-</v>
      </c>
      <c r="N25" s="1"/>
    </row>
    <row r="26" spans="2:14">
      <c r="B26" s="42">
        <v>21</v>
      </c>
      <c r="C26" s="43"/>
      <c r="D26" s="19" t="str">
        <f>IF(ISBLANK(Tabulka48101214[[#This Row],[start. č.]]),"-",VLOOKUP(CONCATENATE($F$2,"-",Tabulka48101214[[#This Row],[m/ž]],"-",Tabulka48101214[[#This Row],[start. č.]]),'3. REGISTRACE'!B:F,3,0))</f>
        <v>-</v>
      </c>
      <c r="E26" s="16" t="str">
        <f>IF(ISBLANK(Tabulka48101214[[#This Row],[start. č.]]),"-",VLOOKUP(CONCATENATE($F$2,"-",Tabulka48101214[[#This Row],[m/ž]],"-",Tabulka48101214[[#This Row],[start. č.]]),'3. REGISTRACE'!B:F,4,0))</f>
        <v>-</v>
      </c>
      <c r="F26" s="44" t="str">
        <f>IF(ISBLANK(Tabulka48101214[[#This Row],[start. č.]]),"-",VLOOKUP(CONCATENATE($F$2,"-",Tabulka48101214[[#This Row],[m/ž]],"-",Tabulka48101214[[#This Row],[start. č.]]),'3. REGISTRACE'!B:F,5,0))</f>
        <v>-</v>
      </c>
      <c r="G26" s="16" t="str">
        <f t="shared" si="0"/>
        <v>M</v>
      </c>
      <c r="H26" s="49"/>
      <c r="I26" s="46"/>
      <c r="J26" s="50"/>
      <c r="K26" s="40">
        <f>TIME(Tabulka48101214[[#This Row],[hod]],Tabulka48101214[[#This Row],[min]],Tabulka48101214[[#This Row],[sek]])</f>
        <v>0</v>
      </c>
      <c r="L26" s="52" t="str">
        <f>IF(AND(ISBLANK(H26),ISBLANK(I26),ISBLANK(J26)),"-",IF(K26&gt;=MAX(K$6:K26),"ok","chyba!!!"))</f>
        <v>-</v>
      </c>
      <c r="N26" s="1"/>
    </row>
    <row r="27" spans="2:14">
      <c r="B27" s="42">
        <v>22</v>
      </c>
      <c r="C27" s="43"/>
      <c r="D27" s="19" t="str">
        <f>IF(ISBLANK(Tabulka48101214[[#This Row],[start. č.]]),"-",VLOOKUP(CONCATENATE($F$2,"-",Tabulka48101214[[#This Row],[m/ž]],"-",Tabulka48101214[[#This Row],[start. č.]]),'3. REGISTRACE'!B:F,3,0))</f>
        <v>-</v>
      </c>
      <c r="E27" s="16" t="str">
        <f>IF(ISBLANK(Tabulka48101214[[#This Row],[start. č.]]),"-",VLOOKUP(CONCATENATE($F$2,"-",Tabulka48101214[[#This Row],[m/ž]],"-",Tabulka48101214[[#This Row],[start. č.]]),'3. REGISTRACE'!B:F,4,0))</f>
        <v>-</v>
      </c>
      <c r="F27" s="44" t="str">
        <f>IF(ISBLANK(Tabulka48101214[[#This Row],[start. č.]]),"-",VLOOKUP(CONCATENATE($F$2,"-",Tabulka48101214[[#This Row],[m/ž]],"-",Tabulka48101214[[#This Row],[start. č.]]),'3. REGISTRACE'!B:F,5,0))</f>
        <v>-</v>
      </c>
      <c r="G27" s="16" t="str">
        <f t="shared" si="0"/>
        <v>M</v>
      </c>
      <c r="H27" s="49"/>
      <c r="I27" s="46"/>
      <c r="J27" s="50"/>
      <c r="K27" s="40">
        <f>TIME(Tabulka48101214[[#This Row],[hod]],Tabulka48101214[[#This Row],[min]],Tabulka48101214[[#This Row],[sek]])</f>
        <v>0</v>
      </c>
      <c r="L27" s="52" t="str">
        <f>IF(AND(ISBLANK(H27),ISBLANK(I27),ISBLANK(J27)),"-",IF(K27&gt;=MAX(K$6:K27),"ok","chyba!!!"))</f>
        <v>-</v>
      </c>
      <c r="N27" s="1"/>
    </row>
    <row r="28" spans="2:14">
      <c r="B28" s="42">
        <v>23</v>
      </c>
      <c r="C28" s="43"/>
      <c r="D28" s="19" t="str">
        <f>IF(ISBLANK(Tabulka48101214[[#This Row],[start. č.]]),"-",VLOOKUP(CONCATENATE($F$2,"-",Tabulka48101214[[#This Row],[m/ž]],"-",Tabulka48101214[[#This Row],[start. č.]]),'3. REGISTRACE'!B:F,3,0))</f>
        <v>-</v>
      </c>
      <c r="E28" s="16" t="str">
        <f>IF(ISBLANK(Tabulka48101214[[#This Row],[start. č.]]),"-",VLOOKUP(CONCATENATE($F$2,"-",Tabulka48101214[[#This Row],[m/ž]],"-",Tabulka48101214[[#This Row],[start. č.]]),'3. REGISTRACE'!B:F,4,0))</f>
        <v>-</v>
      </c>
      <c r="F28" s="44" t="str">
        <f>IF(ISBLANK(Tabulka48101214[[#This Row],[start. č.]]),"-",VLOOKUP(CONCATENATE($F$2,"-",Tabulka48101214[[#This Row],[m/ž]],"-",Tabulka48101214[[#This Row],[start. č.]]),'3. REGISTRACE'!B:F,5,0))</f>
        <v>-</v>
      </c>
      <c r="G28" s="16" t="str">
        <f t="shared" si="0"/>
        <v>M</v>
      </c>
      <c r="H28" s="49"/>
      <c r="I28" s="46"/>
      <c r="J28" s="50"/>
      <c r="K28" s="40">
        <f>TIME(Tabulka48101214[[#This Row],[hod]],Tabulka48101214[[#This Row],[min]],Tabulka48101214[[#This Row],[sek]])</f>
        <v>0</v>
      </c>
      <c r="L28" s="52" t="str">
        <f>IF(AND(ISBLANK(H28),ISBLANK(I28),ISBLANK(J28)),"-",IF(K28&gt;=MAX(K$6:K28),"ok","chyba!!!"))</f>
        <v>-</v>
      </c>
      <c r="N28" s="1"/>
    </row>
    <row r="29" spans="2:14">
      <c r="B29" s="42">
        <v>24</v>
      </c>
      <c r="C29" s="43"/>
      <c r="D29" s="19" t="str">
        <f>IF(ISBLANK(Tabulka48101214[[#This Row],[start. č.]]),"-",VLOOKUP(CONCATENATE($F$2,"-",Tabulka48101214[[#This Row],[m/ž]],"-",Tabulka48101214[[#This Row],[start. č.]]),'3. REGISTRACE'!B:F,3,0))</f>
        <v>-</v>
      </c>
      <c r="E29" s="16" t="str">
        <f>IF(ISBLANK(Tabulka48101214[[#This Row],[start. č.]]),"-",VLOOKUP(CONCATENATE($F$2,"-",Tabulka48101214[[#This Row],[m/ž]],"-",Tabulka48101214[[#This Row],[start. č.]]),'3. REGISTRACE'!B:F,4,0))</f>
        <v>-</v>
      </c>
      <c r="F29" s="44" t="str">
        <f>IF(ISBLANK(Tabulka48101214[[#This Row],[start. č.]]),"-",VLOOKUP(CONCATENATE($F$2,"-",Tabulka48101214[[#This Row],[m/ž]],"-",Tabulka48101214[[#This Row],[start. č.]]),'3. REGISTRACE'!B:F,5,0))</f>
        <v>-</v>
      </c>
      <c r="G29" s="16" t="str">
        <f t="shared" si="0"/>
        <v>M</v>
      </c>
      <c r="H29" s="49"/>
      <c r="I29" s="46"/>
      <c r="J29" s="50"/>
      <c r="K29" s="40">
        <f>TIME(Tabulka48101214[[#This Row],[hod]],Tabulka48101214[[#This Row],[min]],Tabulka48101214[[#This Row],[sek]])</f>
        <v>0</v>
      </c>
      <c r="L29" s="52" t="str">
        <f>IF(AND(ISBLANK(H29),ISBLANK(I29),ISBLANK(J29)),"-",IF(K29&gt;=MAX(K$6:K29),"ok","chyba!!!"))</f>
        <v>-</v>
      </c>
      <c r="N29" s="1"/>
    </row>
    <row r="30" spans="2:14">
      <c r="B30" s="42">
        <v>25</v>
      </c>
      <c r="C30" s="43"/>
      <c r="D30" s="19" t="str">
        <f>IF(ISBLANK(Tabulka48101214[[#This Row],[start. č.]]),"-",VLOOKUP(CONCATENATE($F$2,"-",Tabulka48101214[[#This Row],[m/ž]],"-",Tabulka48101214[[#This Row],[start. č.]]),'3. REGISTRACE'!B:F,3,0))</f>
        <v>-</v>
      </c>
      <c r="E30" s="16" t="str">
        <f>IF(ISBLANK(Tabulka48101214[[#This Row],[start. č.]]),"-",VLOOKUP(CONCATENATE($F$2,"-",Tabulka48101214[[#This Row],[m/ž]],"-",Tabulka48101214[[#This Row],[start. č.]]),'3. REGISTRACE'!B:F,4,0))</f>
        <v>-</v>
      </c>
      <c r="F30" s="44" t="str">
        <f>IF(ISBLANK(Tabulka48101214[[#This Row],[start. č.]]),"-",VLOOKUP(CONCATENATE($F$2,"-",Tabulka48101214[[#This Row],[m/ž]],"-",Tabulka48101214[[#This Row],[start. č.]]),'3. REGISTRACE'!B:F,5,0))</f>
        <v>-</v>
      </c>
      <c r="G30" s="16" t="str">
        <f t="shared" si="0"/>
        <v>M</v>
      </c>
      <c r="H30" s="49"/>
      <c r="I30" s="46"/>
      <c r="J30" s="50"/>
      <c r="K30" s="40">
        <f>TIME(Tabulka48101214[[#This Row],[hod]],Tabulka48101214[[#This Row],[min]],Tabulka48101214[[#This Row],[sek]])</f>
        <v>0</v>
      </c>
      <c r="L30" s="52" t="str">
        <f>IF(AND(ISBLANK(H30),ISBLANK(I30),ISBLANK(J30)),"-",IF(K30&gt;=MAX(K$6:K30),"ok","chyba!!!"))</f>
        <v>-</v>
      </c>
      <c r="N30" s="1"/>
    </row>
    <row r="33" spans="2:14" ht="15.75">
      <c r="B33" s="59" t="s">
        <v>93</v>
      </c>
      <c r="D33" s="2"/>
      <c r="L33" s="71" t="str">
        <f>IF(ISBLANK('1. Index'!C44),"-",'1. Index'!C44)</f>
        <v>-</v>
      </c>
      <c r="M33" s="71"/>
    </row>
    <row r="35" spans="2:14">
      <c r="B35" s="1" t="s">
        <v>13</v>
      </c>
      <c r="C35" s="2" t="s">
        <v>0</v>
      </c>
      <c r="D35" s="1" t="s">
        <v>14</v>
      </c>
      <c r="E35" s="2" t="s">
        <v>3</v>
      </c>
      <c r="F35" s="1" t="s">
        <v>1</v>
      </c>
      <c r="G35" s="2" t="s">
        <v>2</v>
      </c>
      <c r="H35" s="2" t="s">
        <v>15</v>
      </c>
      <c r="I35" s="2" t="s">
        <v>16</v>
      </c>
      <c r="J35" s="2" t="s">
        <v>17</v>
      </c>
      <c r="K35" s="41" t="s">
        <v>18</v>
      </c>
      <c r="L35" s="51" t="s">
        <v>83</v>
      </c>
      <c r="N35" s="1"/>
    </row>
    <row r="36" spans="2:14">
      <c r="B36" s="42">
        <v>1</v>
      </c>
      <c r="C36" s="43"/>
      <c r="D36" s="19" t="str">
        <f>IF(ISBLANK(Tabulka449111315[[#This Row],[start. č.]]),"-",VLOOKUP(CONCATENATE($F$2,"-",Tabulka449111315[[#This Row],[m/ž]],"-",Tabulka449111315[[#This Row],[start. č.]]),'3. REGISTRACE'!B:F,3,0))</f>
        <v>-</v>
      </c>
      <c r="E36" s="16" t="str">
        <f>IF(ISBLANK(Tabulka449111315[[#This Row],[start. č.]]),"-",VLOOKUP(CONCATENATE($F$2,"-",Tabulka449111315[[#This Row],[m/ž]],"-",Tabulka449111315[[#This Row],[start. č.]]),'3. REGISTRACE'!B:F,4,0))</f>
        <v>-</v>
      </c>
      <c r="F36" s="44" t="str">
        <f>IF(ISBLANK(Tabulka449111315[[#This Row],[start. č.]]),"-",VLOOKUP(CONCATENATE($F$2,"-",Tabulka449111315[[#This Row],[m/ž]],"-",Tabulka449111315[[#This Row],[start. č.]]),'3. REGISTRACE'!B:F,5,0))</f>
        <v>-</v>
      </c>
      <c r="G36" s="60" t="str">
        <f t="shared" ref="G36:G60" si="1">"Z"</f>
        <v>Z</v>
      </c>
      <c r="H36" s="47"/>
      <c r="I36" s="45"/>
      <c r="J36" s="48"/>
      <c r="K36" s="40">
        <f>TIME(Tabulka449111315[[#This Row],[hod]],Tabulka449111315[[#This Row],[min]],Tabulka449111315[[#This Row],[sek]])</f>
        <v>0</v>
      </c>
      <c r="L36" s="52" t="str">
        <f>IF(AND(ISBLANK(H36),ISBLANK(I36),ISBLANK(J36)),"-",IF(K36&gt;=MAX(K$36:K36),"ok","chyba!!!"))</f>
        <v>-</v>
      </c>
      <c r="N36" s="1"/>
    </row>
    <row r="37" spans="2:14">
      <c r="B37" s="42">
        <v>2</v>
      </c>
      <c r="C37" s="43"/>
      <c r="D37" s="19" t="str">
        <f>IF(ISBLANK(Tabulka449111315[[#This Row],[start. č.]]),"-",VLOOKUP(CONCATENATE($F$2,"-",Tabulka449111315[[#This Row],[m/ž]],"-",Tabulka449111315[[#This Row],[start. č.]]),'3. REGISTRACE'!B:F,3,0))</f>
        <v>-</v>
      </c>
      <c r="E37" s="16" t="str">
        <f>IF(ISBLANK(Tabulka449111315[[#This Row],[start. č.]]),"-",VLOOKUP(CONCATENATE($F$2,"-",Tabulka449111315[[#This Row],[m/ž]],"-",Tabulka449111315[[#This Row],[start. č.]]),'3. REGISTRACE'!B:F,4,0))</f>
        <v>-</v>
      </c>
      <c r="F37" s="44" t="str">
        <f>IF(ISBLANK(Tabulka449111315[[#This Row],[start. č.]]),"-",VLOOKUP(CONCATENATE($F$2,"-",Tabulka449111315[[#This Row],[m/ž]],"-",Tabulka449111315[[#This Row],[start. č.]]),'3. REGISTRACE'!B:F,5,0))</f>
        <v>-</v>
      </c>
      <c r="G37" s="16" t="str">
        <f t="shared" si="1"/>
        <v>Z</v>
      </c>
      <c r="H37" s="49"/>
      <c r="I37" s="46"/>
      <c r="J37" s="50"/>
      <c r="K37" s="40">
        <f>TIME(Tabulka449111315[[#This Row],[hod]],Tabulka449111315[[#This Row],[min]],Tabulka449111315[[#This Row],[sek]])</f>
        <v>0</v>
      </c>
      <c r="L37" s="52" t="str">
        <f>IF(AND(ISBLANK(H37),ISBLANK(I37),ISBLANK(J37)),"-",IF(K37&gt;=MAX(K$36:K37),"ok","chyba!!!"))</f>
        <v>-</v>
      </c>
      <c r="N37" s="1"/>
    </row>
    <row r="38" spans="2:14">
      <c r="B38" s="42">
        <v>3</v>
      </c>
      <c r="C38" s="43"/>
      <c r="D38" s="19" t="str">
        <f>IF(ISBLANK(Tabulka449111315[[#This Row],[start. č.]]),"-",VLOOKUP(CONCATENATE($F$2,"-",Tabulka449111315[[#This Row],[m/ž]],"-",Tabulka449111315[[#This Row],[start. č.]]),'3. REGISTRACE'!B:F,3,0))</f>
        <v>-</v>
      </c>
      <c r="E38" s="16" t="str">
        <f>IF(ISBLANK(Tabulka449111315[[#This Row],[start. č.]]),"-",VLOOKUP(CONCATENATE($F$2,"-",Tabulka449111315[[#This Row],[m/ž]],"-",Tabulka449111315[[#This Row],[start. č.]]),'3. REGISTRACE'!B:F,4,0))</f>
        <v>-</v>
      </c>
      <c r="F38" s="44" t="str">
        <f>IF(ISBLANK(Tabulka449111315[[#This Row],[start. č.]]),"-",VLOOKUP(CONCATENATE($F$2,"-",Tabulka449111315[[#This Row],[m/ž]],"-",Tabulka449111315[[#This Row],[start. č.]]),'3. REGISTRACE'!B:F,5,0))</f>
        <v>-</v>
      </c>
      <c r="G38" s="16" t="str">
        <f t="shared" si="1"/>
        <v>Z</v>
      </c>
      <c r="H38" s="49"/>
      <c r="I38" s="46"/>
      <c r="J38" s="50"/>
      <c r="K38" s="40">
        <f>TIME(Tabulka449111315[[#This Row],[hod]],Tabulka449111315[[#This Row],[min]],Tabulka449111315[[#This Row],[sek]])</f>
        <v>0</v>
      </c>
      <c r="L38" s="52" t="str">
        <f>IF(AND(ISBLANK(H38),ISBLANK(I38),ISBLANK(J38)),"-",IF(K38&gt;=MAX(K$36:K38),"ok","chyba!!!"))</f>
        <v>-</v>
      </c>
      <c r="N38" s="1"/>
    </row>
    <row r="39" spans="2:14">
      <c r="B39" s="42">
        <v>4</v>
      </c>
      <c r="C39" s="43"/>
      <c r="D39" s="19" t="str">
        <f>IF(ISBLANK(Tabulka449111315[[#This Row],[start. č.]]),"-",VLOOKUP(CONCATENATE($F$2,"-",Tabulka449111315[[#This Row],[m/ž]],"-",Tabulka449111315[[#This Row],[start. č.]]),'3. REGISTRACE'!B:F,3,0))</f>
        <v>-</v>
      </c>
      <c r="E39" s="16" t="str">
        <f>IF(ISBLANK(Tabulka449111315[[#This Row],[start. č.]]),"-",VLOOKUP(CONCATENATE($F$2,"-",Tabulka449111315[[#This Row],[m/ž]],"-",Tabulka449111315[[#This Row],[start. č.]]),'3. REGISTRACE'!B:F,4,0))</f>
        <v>-</v>
      </c>
      <c r="F39" s="44" t="str">
        <f>IF(ISBLANK(Tabulka449111315[[#This Row],[start. č.]]),"-",VLOOKUP(CONCATENATE($F$2,"-",Tabulka449111315[[#This Row],[m/ž]],"-",Tabulka449111315[[#This Row],[start. č.]]),'3. REGISTRACE'!B:F,5,0))</f>
        <v>-</v>
      </c>
      <c r="G39" s="16" t="str">
        <f t="shared" si="1"/>
        <v>Z</v>
      </c>
      <c r="H39" s="49"/>
      <c r="I39" s="46"/>
      <c r="J39" s="50"/>
      <c r="K39" s="40">
        <f>TIME(Tabulka449111315[[#This Row],[hod]],Tabulka449111315[[#This Row],[min]],Tabulka449111315[[#This Row],[sek]])</f>
        <v>0</v>
      </c>
      <c r="L39" s="52" t="str">
        <f>IF(AND(ISBLANK(H39),ISBLANK(I39),ISBLANK(J39)),"-",IF(K39&gt;=MAX(K$36:K39),"ok","chyba!!!"))</f>
        <v>-</v>
      </c>
      <c r="N39" s="1"/>
    </row>
    <row r="40" spans="2:14">
      <c r="B40" s="42">
        <v>5</v>
      </c>
      <c r="C40" s="43"/>
      <c r="D40" s="19" t="str">
        <f>IF(ISBLANK(Tabulka449111315[[#This Row],[start. č.]]),"-",VLOOKUP(CONCATENATE($F$2,"-",Tabulka449111315[[#This Row],[m/ž]],"-",Tabulka449111315[[#This Row],[start. č.]]),'3. REGISTRACE'!B:F,3,0))</f>
        <v>-</v>
      </c>
      <c r="E40" s="16" t="str">
        <f>IF(ISBLANK(Tabulka449111315[[#This Row],[start. č.]]),"-",VLOOKUP(CONCATENATE($F$2,"-",Tabulka449111315[[#This Row],[m/ž]],"-",Tabulka449111315[[#This Row],[start. č.]]),'3. REGISTRACE'!B:F,4,0))</f>
        <v>-</v>
      </c>
      <c r="F40" s="44" t="str">
        <f>IF(ISBLANK(Tabulka449111315[[#This Row],[start. č.]]),"-",VLOOKUP(CONCATENATE($F$2,"-",Tabulka449111315[[#This Row],[m/ž]],"-",Tabulka449111315[[#This Row],[start. č.]]),'3. REGISTRACE'!B:F,5,0))</f>
        <v>-</v>
      </c>
      <c r="G40" s="16" t="str">
        <f t="shared" si="1"/>
        <v>Z</v>
      </c>
      <c r="H40" s="49"/>
      <c r="I40" s="46"/>
      <c r="J40" s="50"/>
      <c r="K40" s="40">
        <f>TIME(Tabulka449111315[[#This Row],[hod]],Tabulka449111315[[#This Row],[min]],Tabulka449111315[[#This Row],[sek]])</f>
        <v>0</v>
      </c>
      <c r="L40" s="52" t="str">
        <f>IF(AND(ISBLANK(H40),ISBLANK(I40),ISBLANK(J40)),"-",IF(K40&gt;=MAX(K$36:K40),"ok","chyba!!!"))</f>
        <v>-</v>
      </c>
      <c r="N40" s="1"/>
    </row>
    <row r="41" spans="2:14">
      <c r="B41" s="42">
        <v>6</v>
      </c>
      <c r="C41" s="43"/>
      <c r="D41" s="19" t="str">
        <f>IF(ISBLANK(Tabulka449111315[[#This Row],[start. č.]]),"-",VLOOKUP(CONCATENATE($F$2,"-",Tabulka449111315[[#This Row],[m/ž]],"-",Tabulka449111315[[#This Row],[start. č.]]),'3. REGISTRACE'!B:F,3,0))</f>
        <v>-</v>
      </c>
      <c r="E41" s="16" t="str">
        <f>IF(ISBLANK(Tabulka449111315[[#This Row],[start. č.]]),"-",VLOOKUP(CONCATENATE($F$2,"-",Tabulka449111315[[#This Row],[m/ž]],"-",Tabulka449111315[[#This Row],[start. č.]]),'3. REGISTRACE'!B:F,4,0))</f>
        <v>-</v>
      </c>
      <c r="F41" s="44" t="str">
        <f>IF(ISBLANK(Tabulka449111315[[#This Row],[start. č.]]),"-",VLOOKUP(CONCATENATE($F$2,"-",Tabulka449111315[[#This Row],[m/ž]],"-",Tabulka449111315[[#This Row],[start. č.]]),'3. REGISTRACE'!B:F,5,0))</f>
        <v>-</v>
      </c>
      <c r="G41" s="16" t="str">
        <f t="shared" si="1"/>
        <v>Z</v>
      </c>
      <c r="H41" s="49"/>
      <c r="I41" s="46"/>
      <c r="J41" s="50"/>
      <c r="K41" s="40">
        <f>TIME(Tabulka449111315[[#This Row],[hod]],Tabulka449111315[[#This Row],[min]],Tabulka449111315[[#This Row],[sek]])</f>
        <v>0</v>
      </c>
      <c r="L41" s="52" t="str">
        <f>IF(AND(ISBLANK(H41),ISBLANK(I41),ISBLANK(J41)),"-",IF(K41&gt;=MAX(K$36:K41),"ok","chyba!!!"))</f>
        <v>-</v>
      </c>
      <c r="N41" s="1"/>
    </row>
    <row r="42" spans="2:14">
      <c r="B42" s="42">
        <v>7</v>
      </c>
      <c r="C42" s="43"/>
      <c r="D42" s="19" t="str">
        <f>IF(ISBLANK(Tabulka449111315[[#This Row],[start. č.]]),"-",VLOOKUP(CONCATENATE($F$2,"-",Tabulka449111315[[#This Row],[m/ž]],"-",Tabulka449111315[[#This Row],[start. č.]]),'3. REGISTRACE'!B:F,3,0))</f>
        <v>-</v>
      </c>
      <c r="E42" s="16" t="str">
        <f>IF(ISBLANK(Tabulka449111315[[#This Row],[start. č.]]),"-",VLOOKUP(CONCATENATE($F$2,"-",Tabulka449111315[[#This Row],[m/ž]],"-",Tabulka449111315[[#This Row],[start. č.]]),'3. REGISTRACE'!B:F,4,0))</f>
        <v>-</v>
      </c>
      <c r="F42" s="44" t="str">
        <f>IF(ISBLANK(Tabulka449111315[[#This Row],[start. č.]]),"-",VLOOKUP(CONCATENATE($F$2,"-",Tabulka449111315[[#This Row],[m/ž]],"-",Tabulka449111315[[#This Row],[start. č.]]),'3. REGISTRACE'!B:F,5,0))</f>
        <v>-</v>
      </c>
      <c r="G42" s="16" t="str">
        <f t="shared" si="1"/>
        <v>Z</v>
      </c>
      <c r="H42" s="49"/>
      <c r="I42" s="46"/>
      <c r="J42" s="50"/>
      <c r="K42" s="40">
        <f>TIME(Tabulka449111315[[#This Row],[hod]],Tabulka449111315[[#This Row],[min]],Tabulka449111315[[#This Row],[sek]])</f>
        <v>0</v>
      </c>
      <c r="L42" s="52" t="str">
        <f>IF(AND(ISBLANK(H42),ISBLANK(I42),ISBLANK(J42)),"-",IF(K42&gt;=MAX(K$36:K42),"ok","chyba!!!"))</f>
        <v>-</v>
      </c>
      <c r="N42" s="1"/>
    </row>
    <row r="43" spans="2:14">
      <c r="B43" s="42">
        <v>8</v>
      </c>
      <c r="C43" s="43"/>
      <c r="D43" s="19" t="str">
        <f>IF(ISBLANK(Tabulka449111315[[#This Row],[start. č.]]),"-",VLOOKUP(CONCATENATE($F$2,"-",Tabulka449111315[[#This Row],[m/ž]],"-",Tabulka449111315[[#This Row],[start. č.]]),'3. REGISTRACE'!B:F,3,0))</f>
        <v>-</v>
      </c>
      <c r="E43" s="16" t="str">
        <f>IF(ISBLANK(Tabulka449111315[[#This Row],[start. č.]]),"-",VLOOKUP(CONCATENATE($F$2,"-",Tabulka449111315[[#This Row],[m/ž]],"-",Tabulka449111315[[#This Row],[start. č.]]),'3. REGISTRACE'!B:F,4,0))</f>
        <v>-</v>
      </c>
      <c r="F43" s="44" t="str">
        <f>IF(ISBLANK(Tabulka449111315[[#This Row],[start. č.]]),"-",VLOOKUP(CONCATENATE($F$2,"-",Tabulka449111315[[#This Row],[m/ž]],"-",Tabulka449111315[[#This Row],[start. č.]]),'3. REGISTRACE'!B:F,5,0))</f>
        <v>-</v>
      </c>
      <c r="G43" s="16" t="str">
        <f t="shared" si="1"/>
        <v>Z</v>
      </c>
      <c r="H43" s="49"/>
      <c r="I43" s="46"/>
      <c r="J43" s="50"/>
      <c r="K43" s="40">
        <f>TIME(Tabulka449111315[[#This Row],[hod]],Tabulka449111315[[#This Row],[min]],Tabulka449111315[[#This Row],[sek]])</f>
        <v>0</v>
      </c>
      <c r="L43" s="52" t="str">
        <f>IF(AND(ISBLANK(H43),ISBLANK(I43),ISBLANK(J43)),"-",IF(K43&gt;=MAX(K$36:K43),"ok","chyba!!!"))</f>
        <v>-</v>
      </c>
      <c r="N43" s="1"/>
    </row>
    <row r="44" spans="2:14">
      <c r="B44" s="42">
        <v>9</v>
      </c>
      <c r="C44" s="43"/>
      <c r="D44" s="19" t="str">
        <f>IF(ISBLANK(Tabulka449111315[[#This Row],[start. č.]]),"-",VLOOKUP(CONCATENATE($F$2,"-",Tabulka449111315[[#This Row],[m/ž]],"-",Tabulka449111315[[#This Row],[start. č.]]),'3. REGISTRACE'!B:F,3,0))</f>
        <v>-</v>
      </c>
      <c r="E44" s="16" t="str">
        <f>IF(ISBLANK(Tabulka449111315[[#This Row],[start. č.]]),"-",VLOOKUP(CONCATENATE($F$2,"-",Tabulka449111315[[#This Row],[m/ž]],"-",Tabulka449111315[[#This Row],[start. č.]]),'3. REGISTRACE'!B:F,4,0))</f>
        <v>-</v>
      </c>
      <c r="F44" s="44" t="str">
        <f>IF(ISBLANK(Tabulka449111315[[#This Row],[start. č.]]),"-",VLOOKUP(CONCATENATE($F$2,"-",Tabulka449111315[[#This Row],[m/ž]],"-",Tabulka449111315[[#This Row],[start. č.]]),'3. REGISTRACE'!B:F,5,0))</f>
        <v>-</v>
      </c>
      <c r="G44" s="16" t="str">
        <f t="shared" si="1"/>
        <v>Z</v>
      </c>
      <c r="H44" s="49"/>
      <c r="I44" s="46"/>
      <c r="J44" s="50"/>
      <c r="K44" s="40">
        <f>TIME(Tabulka449111315[[#This Row],[hod]],Tabulka449111315[[#This Row],[min]],Tabulka449111315[[#This Row],[sek]])</f>
        <v>0</v>
      </c>
      <c r="L44" s="52" t="str">
        <f>IF(AND(ISBLANK(H44),ISBLANK(I44),ISBLANK(J44)),"-",IF(K44&gt;=MAX(K$36:K44),"ok","chyba!!!"))</f>
        <v>-</v>
      </c>
      <c r="N44" s="1"/>
    </row>
    <row r="45" spans="2:14">
      <c r="B45" s="42">
        <v>10</v>
      </c>
      <c r="C45" s="43"/>
      <c r="D45" s="19" t="str">
        <f>IF(ISBLANK(Tabulka449111315[[#This Row],[start. č.]]),"-",VLOOKUP(CONCATENATE($F$2,"-",Tabulka449111315[[#This Row],[m/ž]],"-",Tabulka449111315[[#This Row],[start. č.]]),'3. REGISTRACE'!B:F,3,0))</f>
        <v>-</v>
      </c>
      <c r="E45" s="16" t="str">
        <f>IF(ISBLANK(Tabulka449111315[[#This Row],[start. č.]]),"-",VLOOKUP(CONCATENATE($F$2,"-",Tabulka449111315[[#This Row],[m/ž]],"-",Tabulka449111315[[#This Row],[start. č.]]),'3. REGISTRACE'!B:F,4,0))</f>
        <v>-</v>
      </c>
      <c r="F45" s="44" t="str">
        <f>IF(ISBLANK(Tabulka449111315[[#This Row],[start. č.]]),"-",VLOOKUP(CONCATENATE($F$2,"-",Tabulka449111315[[#This Row],[m/ž]],"-",Tabulka449111315[[#This Row],[start. č.]]),'3. REGISTRACE'!B:F,5,0))</f>
        <v>-</v>
      </c>
      <c r="G45" s="16" t="str">
        <f t="shared" si="1"/>
        <v>Z</v>
      </c>
      <c r="H45" s="49"/>
      <c r="I45" s="46"/>
      <c r="J45" s="50"/>
      <c r="K45" s="40">
        <f>TIME(Tabulka449111315[[#This Row],[hod]],Tabulka449111315[[#This Row],[min]],Tabulka449111315[[#This Row],[sek]])</f>
        <v>0</v>
      </c>
      <c r="L45" s="52" t="str">
        <f>IF(AND(ISBLANK(H45),ISBLANK(I45),ISBLANK(J45)),"-",IF(K45&gt;=MAX(K$36:K45),"ok","chyba!!!"))</f>
        <v>-</v>
      </c>
      <c r="N45" s="1"/>
    </row>
    <row r="46" spans="2:14">
      <c r="B46" s="42">
        <v>11</v>
      </c>
      <c r="C46" s="43"/>
      <c r="D46" s="19" t="str">
        <f>IF(ISBLANK(Tabulka449111315[[#This Row],[start. č.]]),"-",VLOOKUP(CONCATENATE($F$2,"-",Tabulka449111315[[#This Row],[m/ž]],"-",Tabulka449111315[[#This Row],[start. č.]]),'3. REGISTRACE'!B:F,3,0))</f>
        <v>-</v>
      </c>
      <c r="E46" s="16" t="str">
        <f>IF(ISBLANK(Tabulka449111315[[#This Row],[start. č.]]),"-",VLOOKUP(CONCATENATE($F$2,"-",Tabulka449111315[[#This Row],[m/ž]],"-",Tabulka449111315[[#This Row],[start. č.]]),'3. REGISTRACE'!B:F,4,0))</f>
        <v>-</v>
      </c>
      <c r="F46" s="44" t="str">
        <f>IF(ISBLANK(Tabulka449111315[[#This Row],[start. č.]]),"-",VLOOKUP(CONCATENATE($F$2,"-",Tabulka449111315[[#This Row],[m/ž]],"-",Tabulka449111315[[#This Row],[start. č.]]),'3. REGISTRACE'!B:F,5,0))</f>
        <v>-</v>
      </c>
      <c r="G46" s="16" t="str">
        <f t="shared" si="1"/>
        <v>Z</v>
      </c>
      <c r="H46" s="49"/>
      <c r="I46" s="46"/>
      <c r="J46" s="50"/>
      <c r="K46" s="40">
        <f>TIME(Tabulka449111315[[#This Row],[hod]],Tabulka449111315[[#This Row],[min]],Tabulka449111315[[#This Row],[sek]])</f>
        <v>0</v>
      </c>
      <c r="L46" s="52" t="str">
        <f>IF(AND(ISBLANK(H46),ISBLANK(I46),ISBLANK(J46)),"-",IF(K46&gt;=MAX(K$36:K46),"ok","chyba!!!"))</f>
        <v>-</v>
      </c>
      <c r="N46" s="1"/>
    </row>
    <row r="47" spans="2:14">
      <c r="B47" s="42">
        <v>12</v>
      </c>
      <c r="C47" s="43"/>
      <c r="D47" s="19" t="str">
        <f>IF(ISBLANK(Tabulka449111315[[#This Row],[start. č.]]),"-",VLOOKUP(CONCATENATE($F$2,"-",Tabulka449111315[[#This Row],[m/ž]],"-",Tabulka449111315[[#This Row],[start. č.]]),'3. REGISTRACE'!B:F,3,0))</f>
        <v>-</v>
      </c>
      <c r="E47" s="16" t="str">
        <f>IF(ISBLANK(Tabulka449111315[[#This Row],[start. č.]]),"-",VLOOKUP(CONCATENATE($F$2,"-",Tabulka449111315[[#This Row],[m/ž]],"-",Tabulka449111315[[#This Row],[start. č.]]),'3. REGISTRACE'!B:F,4,0))</f>
        <v>-</v>
      </c>
      <c r="F47" s="44" t="str">
        <f>IF(ISBLANK(Tabulka449111315[[#This Row],[start. č.]]),"-",VLOOKUP(CONCATENATE($F$2,"-",Tabulka449111315[[#This Row],[m/ž]],"-",Tabulka449111315[[#This Row],[start. č.]]),'3. REGISTRACE'!B:F,5,0))</f>
        <v>-</v>
      </c>
      <c r="G47" s="16" t="str">
        <f t="shared" si="1"/>
        <v>Z</v>
      </c>
      <c r="H47" s="49"/>
      <c r="I47" s="46"/>
      <c r="J47" s="50"/>
      <c r="K47" s="40">
        <f>TIME(Tabulka449111315[[#This Row],[hod]],Tabulka449111315[[#This Row],[min]],Tabulka449111315[[#This Row],[sek]])</f>
        <v>0</v>
      </c>
      <c r="L47" s="52" t="str">
        <f>IF(AND(ISBLANK(H47),ISBLANK(I47),ISBLANK(J47)),"-",IF(K47&gt;=MAX(K$36:K47),"ok","chyba!!!"))</f>
        <v>-</v>
      </c>
      <c r="N47" s="1"/>
    </row>
    <row r="48" spans="2:14">
      <c r="B48" s="42">
        <v>13</v>
      </c>
      <c r="C48" s="43"/>
      <c r="D48" s="19" t="str">
        <f>IF(ISBLANK(Tabulka449111315[[#This Row],[start. č.]]),"-",VLOOKUP(CONCATENATE($F$2,"-",Tabulka449111315[[#This Row],[m/ž]],"-",Tabulka449111315[[#This Row],[start. č.]]),'3. REGISTRACE'!B:F,3,0))</f>
        <v>-</v>
      </c>
      <c r="E48" s="16" t="str">
        <f>IF(ISBLANK(Tabulka449111315[[#This Row],[start. č.]]),"-",VLOOKUP(CONCATENATE($F$2,"-",Tabulka449111315[[#This Row],[m/ž]],"-",Tabulka449111315[[#This Row],[start. č.]]),'3. REGISTRACE'!B:F,4,0))</f>
        <v>-</v>
      </c>
      <c r="F48" s="44" t="str">
        <f>IF(ISBLANK(Tabulka449111315[[#This Row],[start. č.]]),"-",VLOOKUP(CONCATENATE($F$2,"-",Tabulka449111315[[#This Row],[m/ž]],"-",Tabulka449111315[[#This Row],[start. č.]]),'3. REGISTRACE'!B:F,5,0))</f>
        <v>-</v>
      </c>
      <c r="G48" s="16" t="str">
        <f t="shared" si="1"/>
        <v>Z</v>
      </c>
      <c r="H48" s="49"/>
      <c r="I48" s="46"/>
      <c r="J48" s="50"/>
      <c r="K48" s="40">
        <f>TIME(Tabulka449111315[[#This Row],[hod]],Tabulka449111315[[#This Row],[min]],Tabulka449111315[[#This Row],[sek]])</f>
        <v>0</v>
      </c>
      <c r="L48" s="52" t="str">
        <f>IF(AND(ISBLANK(H48),ISBLANK(I48),ISBLANK(J48)),"-",IF(K48&gt;=MAX(K$36:K48),"ok","chyba!!!"))</f>
        <v>-</v>
      </c>
      <c r="N48" s="1"/>
    </row>
    <row r="49" spans="2:14">
      <c r="B49" s="42">
        <v>14</v>
      </c>
      <c r="C49" s="43"/>
      <c r="D49" s="19" t="str">
        <f>IF(ISBLANK(Tabulka449111315[[#This Row],[start. č.]]),"-",VLOOKUP(CONCATENATE($F$2,"-",Tabulka449111315[[#This Row],[m/ž]],"-",Tabulka449111315[[#This Row],[start. č.]]),'3. REGISTRACE'!B:F,3,0))</f>
        <v>-</v>
      </c>
      <c r="E49" s="16" t="str">
        <f>IF(ISBLANK(Tabulka449111315[[#This Row],[start. č.]]),"-",VLOOKUP(CONCATENATE($F$2,"-",Tabulka449111315[[#This Row],[m/ž]],"-",Tabulka449111315[[#This Row],[start. č.]]),'3. REGISTRACE'!B:F,4,0))</f>
        <v>-</v>
      </c>
      <c r="F49" s="44" t="str">
        <f>IF(ISBLANK(Tabulka449111315[[#This Row],[start. č.]]),"-",VLOOKUP(CONCATENATE($F$2,"-",Tabulka449111315[[#This Row],[m/ž]],"-",Tabulka449111315[[#This Row],[start. č.]]),'3. REGISTRACE'!B:F,5,0))</f>
        <v>-</v>
      </c>
      <c r="G49" s="16" t="str">
        <f t="shared" si="1"/>
        <v>Z</v>
      </c>
      <c r="H49" s="49"/>
      <c r="I49" s="46"/>
      <c r="J49" s="50"/>
      <c r="K49" s="40">
        <f>TIME(Tabulka449111315[[#This Row],[hod]],Tabulka449111315[[#This Row],[min]],Tabulka449111315[[#This Row],[sek]])</f>
        <v>0</v>
      </c>
      <c r="L49" s="52" t="str">
        <f>IF(AND(ISBLANK(H49),ISBLANK(I49),ISBLANK(J49)),"-",IF(K49&gt;=MAX(K$36:K49),"ok","chyba!!!"))</f>
        <v>-</v>
      </c>
      <c r="N49" s="1"/>
    </row>
    <row r="50" spans="2:14">
      <c r="B50" s="42">
        <v>15</v>
      </c>
      <c r="C50" s="43"/>
      <c r="D50" s="19" t="str">
        <f>IF(ISBLANK(Tabulka449111315[[#This Row],[start. č.]]),"-",VLOOKUP(CONCATENATE($F$2,"-",Tabulka449111315[[#This Row],[m/ž]],"-",Tabulka449111315[[#This Row],[start. č.]]),'3. REGISTRACE'!B:F,3,0))</f>
        <v>-</v>
      </c>
      <c r="E50" s="16" t="str">
        <f>IF(ISBLANK(Tabulka449111315[[#This Row],[start. č.]]),"-",VLOOKUP(CONCATENATE($F$2,"-",Tabulka449111315[[#This Row],[m/ž]],"-",Tabulka449111315[[#This Row],[start. č.]]),'3. REGISTRACE'!B:F,4,0))</f>
        <v>-</v>
      </c>
      <c r="F50" s="44" t="str">
        <f>IF(ISBLANK(Tabulka449111315[[#This Row],[start. č.]]),"-",VLOOKUP(CONCATENATE($F$2,"-",Tabulka449111315[[#This Row],[m/ž]],"-",Tabulka449111315[[#This Row],[start. č.]]),'3. REGISTRACE'!B:F,5,0))</f>
        <v>-</v>
      </c>
      <c r="G50" s="16" t="str">
        <f t="shared" si="1"/>
        <v>Z</v>
      </c>
      <c r="H50" s="49"/>
      <c r="I50" s="46"/>
      <c r="J50" s="50"/>
      <c r="K50" s="40">
        <f>TIME(Tabulka449111315[[#This Row],[hod]],Tabulka449111315[[#This Row],[min]],Tabulka449111315[[#This Row],[sek]])</f>
        <v>0</v>
      </c>
      <c r="L50" s="52" t="str">
        <f>IF(AND(ISBLANK(H50),ISBLANK(I50),ISBLANK(J50)),"-",IF(K50&gt;=MAX(K$36:K50),"ok","chyba!!!"))</f>
        <v>-</v>
      </c>
      <c r="N50" s="1"/>
    </row>
    <row r="51" spans="2:14">
      <c r="B51" s="42">
        <v>16</v>
      </c>
      <c r="C51" s="43"/>
      <c r="D51" s="19" t="str">
        <f>IF(ISBLANK(Tabulka449111315[[#This Row],[start. č.]]),"-",VLOOKUP(CONCATENATE($F$2,"-",Tabulka449111315[[#This Row],[m/ž]],"-",Tabulka449111315[[#This Row],[start. č.]]),'3. REGISTRACE'!B:F,3,0))</f>
        <v>-</v>
      </c>
      <c r="E51" s="16" t="str">
        <f>IF(ISBLANK(Tabulka449111315[[#This Row],[start. č.]]),"-",VLOOKUP(CONCATENATE($F$2,"-",Tabulka449111315[[#This Row],[m/ž]],"-",Tabulka449111315[[#This Row],[start. č.]]),'3. REGISTRACE'!B:F,4,0))</f>
        <v>-</v>
      </c>
      <c r="F51" s="44" t="str">
        <f>IF(ISBLANK(Tabulka449111315[[#This Row],[start. č.]]),"-",VLOOKUP(CONCATENATE($F$2,"-",Tabulka449111315[[#This Row],[m/ž]],"-",Tabulka449111315[[#This Row],[start. č.]]),'3. REGISTRACE'!B:F,5,0))</f>
        <v>-</v>
      </c>
      <c r="G51" s="16" t="str">
        <f t="shared" si="1"/>
        <v>Z</v>
      </c>
      <c r="H51" s="49"/>
      <c r="I51" s="46"/>
      <c r="J51" s="50"/>
      <c r="K51" s="40">
        <f>TIME(Tabulka449111315[[#This Row],[hod]],Tabulka449111315[[#This Row],[min]],Tabulka449111315[[#This Row],[sek]])</f>
        <v>0</v>
      </c>
      <c r="L51" s="52" t="str">
        <f>IF(AND(ISBLANK(H51),ISBLANK(I51),ISBLANK(J51)),"-",IF(K51&gt;=MAX(K$36:K51),"ok","chyba!!!"))</f>
        <v>-</v>
      </c>
      <c r="N51" s="1"/>
    </row>
    <row r="52" spans="2:14">
      <c r="B52" s="42">
        <v>17</v>
      </c>
      <c r="C52" s="43"/>
      <c r="D52" s="19" t="str">
        <f>IF(ISBLANK(Tabulka449111315[[#This Row],[start. č.]]),"-",VLOOKUP(CONCATENATE($F$2,"-",Tabulka449111315[[#This Row],[m/ž]],"-",Tabulka449111315[[#This Row],[start. č.]]),'3. REGISTRACE'!B:F,3,0))</f>
        <v>-</v>
      </c>
      <c r="E52" s="16" t="str">
        <f>IF(ISBLANK(Tabulka449111315[[#This Row],[start. č.]]),"-",VLOOKUP(CONCATENATE($F$2,"-",Tabulka449111315[[#This Row],[m/ž]],"-",Tabulka449111315[[#This Row],[start. č.]]),'3. REGISTRACE'!B:F,4,0))</f>
        <v>-</v>
      </c>
      <c r="F52" s="44" t="str">
        <f>IF(ISBLANK(Tabulka449111315[[#This Row],[start. č.]]),"-",VLOOKUP(CONCATENATE($F$2,"-",Tabulka449111315[[#This Row],[m/ž]],"-",Tabulka449111315[[#This Row],[start. č.]]),'3. REGISTRACE'!B:F,5,0))</f>
        <v>-</v>
      </c>
      <c r="G52" s="16" t="str">
        <f t="shared" si="1"/>
        <v>Z</v>
      </c>
      <c r="H52" s="49"/>
      <c r="I52" s="46"/>
      <c r="J52" s="50"/>
      <c r="K52" s="40">
        <f>TIME(Tabulka449111315[[#This Row],[hod]],Tabulka449111315[[#This Row],[min]],Tabulka449111315[[#This Row],[sek]])</f>
        <v>0</v>
      </c>
      <c r="L52" s="52" t="str">
        <f>IF(AND(ISBLANK(H52),ISBLANK(I52),ISBLANK(J52)),"-",IF(K52&gt;=MAX(K$36:K52),"ok","chyba!!!"))</f>
        <v>-</v>
      </c>
      <c r="N52" s="1"/>
    </row>
    <row r="53" spans="2:14">
      <c r="B53" s="42">
        <v>18</v>
      </c>
      <c r="C53" s="43"/>
      <c r="D53" s="19" t="str">
        <f>IF(ISBLANK(Tabulka449111315[[#This Row],[start. č.]]),"-",VLOOKUP(CONCATENATE($F$2,"-",Tabulka449111315[[#This Row],[m/ž]],"-",Tabulka449111315[[#This Row],[start. č.]]),'3. REGISTRACE'!B:F,3,0))</f>
        <v>-</v>
      </c>
      <c r="E53" s="16" t="str">
        <f>IF(ISBLANK(Tabulka449111315[[#This Row],[start. č.]]),"-",VLOOKUP(CONCATENATE($F$2,"-",Tabulka449111315[[#This Row],[m/ž]],"-",Tabulka449111315[[#This Row],[start. č.]]),'3. REGISTRACE'!B:F,4,0))</f>
        <v>-</v>
      </c>
      <c r="F53" s="44" t="str">
        <f>IF(ISBLANK(Tabulka449111315[[#This Row],[start. č.]]),"-",VLOOKUP(CONCATENATE($F$2,"-",Tabulka449111315[[#This Row],[m/ž]],"-",Tabulka449111315[[#This Row],[start. č.]]),'3. REGISTRACE'!B:F,5,0))</f>
        <v>-</v>
      </c>
      <c r="G53" s="16" t="str">
        <f t="shared" si="1"/>
        <v>Z</v>
      </c>
      <c r="H53" s="49"/>
      <c r="I53" s="46"/>
      <c r="J53" s="50"/>
      <c r="K53" s="40">
        <f>TIME(Tabulka449111315[[#This Row],[hod]],Tabulka449111315[[#This Row],[min]],Tabulka449111315[[#This Row],[sek]])</f>
        <v>0</v>
      </c>
      <c r="L53" s="52" t="str">
        <f>IF(AND(ISBLANK(H53),ISBLANK(I53),ISBLANK(J53)),"-",IF(K53&gt;=MAX(K$36:K53),"ok","chyba!!!"))</f>
        <v>-</v>
      </c>
      <c r="N53" s="1"/>
    </row>
    <row r="54" spans="2:14">
      <c r="B54" s="42">
        <v>19</v>
      </c>
      <c r="C54" s="43"/>
      <c r="D54" s="19" t="str">
        <f>IF(ISBLANK(Tabulka449111315[[#This Row],[start. č.]]),"-",VLOOKUP(CONCATENATE($F$2,"-",Tabulka449111315[[#This Row],[m/ž]],"-",Tabulka449111315[[#This Row],[start. č.]]),'3. REGISTRACE'!B:F,3,0))</f>
        <v>-</v>
      </c>
      <c r="E54" s="16" t="str">
        <f>IF(ISBLANK(Tabulka449111315[[#This Row],[start. č.]]),"-",VLOOKUP(CONCATENATE($F$2,"-",Tabulka449111315[[#This Row],[m/ž]],"-",Tabulka449111315[[#This Row],[start. č.]]),'3. REGISTRACE'!B:F,4,0))</f>
        <v>-</v>
      </c>
      <c r="F54" s="44" t="str">
        <f>IF(ISBLANK(Tabulka449111315[[#This Row],[start. č.]]),"-",VLOOKUP(CONCATENATE($F$2,"-",Tabulka449111315[[#This Row],[m/ž]],"-",Tabulka449111315[[#This Row],[start. č.]]),'3. REGISTRACE'!B:F,5,0))</f>
        <v>-</v>
      </c>
      <c r="G54" s="16" t="str">
        <f t="shared" si="1"/>
        <v>Z</v>
      </c>
      <c r="H54" s="49"/>
      <c r="I54" s="46"/>
      <c r="J54" s="50"/>
      <c r="K54" s="40">
        <f>TIME(Tabulka449111315[[#This Row],[hod]],Tabulka449111315[[#This Row],[min]],Tabulka449111315[[#This Row],[sek]])</f>
        <v>0</v>
      </c>
      <c r="L54" s="52" t="str">
        <f>IF(AND(ISBLANK(H54),ISBLANK(I54),ISBLANK(J54)),"-",IF(K54&gt;=MAX(K$36:K54),"ok","chyba!!!"))</f>
        <v>-</v>
      </c>
      <c r="N54" s="1"/>
    </row>
    <row r="55" spans="2:14">
      <c r="B55" s="42">
        <v>20</v>
      </c>
      <c r="C55" s="43"/>
      <c r="D55" s="19" t="str">
        <f>IF(ISBLANK(Tabulka449111315[[#This Row],[start. č.]]),"-",VLOOKUP(CONCATENATE($F$2,"-",Tabulka449111315[[#This Row],[m/ž]],"-",Tabulka449111315[[#This Row],[start. č.]]),'3. REGISTRACE'!B:F,3,0))</f>
        <v>-</v>
      </c>
      <c r="E55" s="16" t="str">
        <f>IF(ISBLANK(Tabulka449111315[[#This Row],[start. č.]]),"-",VLOOKUP(CONCATENATE($F$2,"-",Tabulka449111315[[#This Row],[m/ž]],"-",Tabulka449111315[[#This Row],[start. č.]]),'3. REGISTRACE'!B:F,4,0))</f>
        <v>-</v>
      </c>
      <c r="F55" s="44" t="str">
        <f>IF(ISBLANK(Tabulka449111315[[#This Row],[start. č.]]),"-",VLOOKUP(CONCATENATE($F$2,"-",Tabulka449111315[[#This Row],[m/ž]],"-",Tabulka449111315[[#This Row],[start. č.]]),'3. REGISTRACE'!B:F,5,0))</f>
        <v>-</v>
      </c>
      <c r="G55" s="16" t="str">
        <f t="shared" si="1"/>
        <v>Z</v>
      </c>
      <c r="H55" s="49"/>
      <c r="I55" s="46"/>
      <c r="J55" s="50"/>
      <c r="K55" s="40">
        <f>TIME(Tabulka449111315[[#This Row],[hod]],Tabulka449111315[[#This Row],[min]],Tabulka449111315[[#This Row],[sek]])</f>
        <v>0</v>
      </c>
      <c r="L55" s="52" t="str">
        <f>IF(AND(ISBLANK(H55),ISBLANK(I55),ISBLANK(J55)),"-",IF(K55&gt;=MAX(K$36:K55),"ok","chyba!!!"))</f>
        <v>-</v>
      </c>
      <c r="N55" s="1"/>
    </row>
    <row r="56" spans="2:14">
      <c r="B56" s="42">
        <v>21</v>
      </c>
      <c r="C56" s="43"/>
      <c r="D56" s="19" t="str">
        <f>IF(ISBLANK(Tabulka449111315[[#This Row],[start. č.]]),"-",VLOOKUP(CONCATENATE($F$2,"-",Tabulka449111315[[#This Row],[m/ž]],"-",Tabulka449111315[[#This Row],[start. č.]]),'3. REGISTRACE'!B:F,3,0))</f>
        <v>-</v>
      </c>
      <c r="E56" s="16" t="str">
        <f>IF(ISBLANK(Tabulka449111315[[#This Row],[start. č.]]),"-",VLOOKUP(CONCATENATE($F$2,"-",Tabulka449111315[[#This Row],[m/ž]],"-",Tabulka449111315[[#This Row],[start. č.]]),'3. REGISTRACE'!B:F,4,0))</f>
        <v>-</v>
      </c>
      <c r="F56" s="44" t="str">
        <f>IF(ISBLANK(Tabulka449111315[[#This Row],[start. č.]]),"-",VLOOKUP(CONCATENATE($F$2,"-",Tabulka449111315[[#This Row],[m/ž]],"-",Tabulka449111315[[#This Row],[start. č.]]),'3. REGISTRACE'!B:F,5,0))</f>
        <v>-</v>
      </c>
      <c r="G56" s="16" t="str">
        <f t="shared" si="1"/>
        <v>Z</v>
      </c>
      <c r="H56" s="49"/>
      <c r="I56" s="46"/>
      <c r="J56" s="50"/>
      <c r="K56" s="40">
        <f>TIME(Tabulka449111315[[#This Row],[hod]],Tabulka449111315[[#This Row],[min]],Tabulka449111315[[#This Row],[sek]])</f>
        <v>0</v>
      </c>
      <c r="L56" s="52" t="str">
        <f>IF(AND(ISBLANK(H56),ISBLANK(I56),ISBLANK(J56)),"-",IF(K56&gt;=MAX(K$36:K56),"ok","chyba!!!"))</f>
        <v>-</v>
      </c>
      <c r="N56" s="1"/>
    </row>
    <row r="57" spans="2:14">
      <c r="B57" s="42">
        <v>22</v>
      </c>
      <c r="C57" s="43"/>
      <c r="D57" s="19" t="str">
        <f>IF(ISBLANK(Tabulka449111315[[#This Row],[start. č.]]),"-",VLOOKUP(CONCATENATE($F$2,"-",Tabulka449111315[[#This Row],[m/ž]],"-",Tabulka449111315[[#This Row],[start. č.]]),'3. REGISTRACE'!B:F,3,0))</f>
        <v>-</v>
      </c>
      <c r="E57" s="16" t="str">
        <f>IF(ISBLANK(Tabulka449111315[[#This Row],[start. č.]]),"-",VLOOKUP(CONCATENATE($F$2,"-",Tabulka449111315[[#This Row],[m/ž]],"-",Tabulka449111315[[#This Row],[start. č.]]),'3. REGISTRACE'!B:F,4,0))</f>
        <v>-</v>
      </c>
      <c r="F57" s="44" t="str">
        <f>IF(ISBLANK(Tabulka449111315[[#This Row],[start. č.]]),"-",VLOOKUP(CONCATENATE($F$2,"-",Tabulka449111315[[#This Row],[m/ž]],"-",Tabulka449111315[[#This Row],[start. č.]]),'3. REGISTRACE'!B:F,5,0))</f>
        <v>-</v>
      </c>
      <c r="G57" s="16" t="str">
        <f t="shared" si="1"/>
        <v>Z</v>
      </c>
      <c r="H57" s="49"/>
      <c r="I57" s="46"/>
      <c r="J57" s="50"/>
      <c r="K57" s="40">
        <f>TIME(Tabulka449111315[[#This Row],[hod]],Tabulka449111315[[#This Row],[min]],Tabulka449111315[[#This Row],[sek]])</f>
        <v>0</v>
      </c>
      <c r="L57" s="52" t="str">
        <f>IF(AND(ISBLANK(H57),ISBLANK(I57),ISBLANK(J57)),"-",IF(K57&gt;=MAX(K$36:K57),"ok","chyba!!!"))</f>
        <v>-</v>
      </c>
      <c r="N57" s="1"/>
    </row>
    <row r="58" spans="2:14">
      <c r="B58" s="42">
        <v>23</v>
      </c>
      <c r="C58" s="43"/>
      <c r="D58" s="19" t="str">
        <f>IF(ISBLANK(Tabulka449111315[[#This Row],[start. č.]]),"-",VLOOKUP(CONCATENATE($F$2,"-",Tabulka449111315[[#This Row],[m/ž]],"-",Tabulka449111315[[#This Row],[start. č.]]),'3. REGISTRACE'!B:F,3,0))</f>
        <v>-</v>
      </c>
      <c r="E58" s="16" t="str">
        <f>IF(ISBLANK(Tabulka449111315[[#This Row],[start. č.]]),"-",VLOOKUP(CONCATENATE($F$2,"-",Tabulka449111315[[#This Row],[m/ž]],"-",Tabulka449111315[[#This Row],[start. č.]]),'3. REGISTRACE'!B:F,4,0))</f>
        <v>-</v>
      </c>
      <c r="F58" s="44" t="str">
        <f>IF(ISBLANK(Tabulka449111315[[#This Row],[start. č.]]),"-",VLOOKUP(CONCATENATE($F$2,"-",Tabulka449111315[[#This Row],[m/ž]],"-",Tabulka449111315[[#This Row],[start. č.]]),'3. REGISTRACE'!B:F,5,0))</f>
        <v>-</v>
      </c>
      <c r="G58" s="16" t="str">
        <f t="shared" si="1"/>
        <v>Z</v>
      </c>
      <c r="H58" s="49"/>
      <c r="I58" s="46"/>
      <c r="J58" s="50"/>
      <c r="K58" s="40">
        <f>TIME(Tabulka449111315[[#This Row],[hod]],Tabulka449111315[[#This Row],[min]],Tabulka449111315[[#This Row],[sek]])</f>
        <v>0</v>
      </c>
      <c r="L58" s="52" t="str">
        <f>IF(AND(ISBLANK(H58),ISBLANK(I58),ISBLANK(J58)),"-",IF(K58&gt;=MAX(K$36:K58),"ok","chyba!!!"))</f>
        <v>-</v>
      </c>
      <c r="N58" s="1"/>
    </row>
    <row r="59" spans="2:14">
      <c r="B59" s="42">
        <v>24</v>
      </c>
      <c r="C59" s="43"/>
      <c r="D59" s="19" t="str">
        <f>IF(ISBLANK(Tabulka449111315[[#This Row],[start. č.]]),"-",VLOOKUP(CONCATENATE($F$2,"-",Tabulka449111315[[#This Row],[m/ž]],"-",Tabulka449111315[[#This Row],[start. č.]]),'3. REGISTRACE'!B:F,3,0))</f>
        <v>-</v>
      </c>
      <c r="E59" s="16" t="str">
        <f>IF(ISBLANK(Tabulka449111315[[#This Row],[start. č.]]),"-",VLOOKUP(CONCATENATE($F$2,"-",Tabulka449111315[[#This Row],[m/ž]],"-",Tabulka449111315[[#This Row],[start. č.]]),'3. REGISTRACE'!B:F,4,0))</f>
        <v>-</v>
      </c>
      <c r="F59" s="44" t="str">
        <f>IF(ISBLANK(Tabulka449111315[[#This Row],[start. č.]]),"-",VLOOKUP(CONCATENATE($F$2,"-",Tabulka449111315[[#This Row],[m/ž]],"-",Tabulka449111315[[#This Row],[start. č.]]),'3. REGISTRACE'!B:F,5,0))</f>
        <v>-</v>
      </c>
      <c r="G59" s="16" t="str">
        <f t="shared" si="1"/>
        <v>Z</v>
      </c>
      <c r="H59" s="49"/>
      <c r="I59" s="46"/>
      <c r="J59" s="50"/>
      <c r="K59" s="40">
        <f>TIME(Tabulka449111315[[#This Row],[hod]],Tabulka449111315[[#This Row],[min]],Tabulka449111315[[#This Row],[sek]])</f>
        <v>0</v>
      </c>
      <c r="L59" s="52" t="str">
        <f>IF(AND(ISBLANK(H59),ISBLANK(I59),ISBLANK(J59)),"-",IF(K59&gt;=MAX(K$36:K59),"ok","chyba!!!"))</f>
        <v>-</v>
      </c>
      <c r="N59" s="1"/>
    </row>
    <row r="60" spans="2:14">
      <c r="B60" s="42">
        <v>25</v>
      </c>
      <c r="C60" s="43"/>
      <c r="D60" s="19" t="str">
        <f>IF(ISBLANK(Tabulka449111315[[#This Row],[start. č.]]),"-",VLOOKUP(CONCATENATE($F$2,"-",Tabulka449111315[[#This Row],[m/ž]],"-",Tabulka449111315[[#This Row],[start. č.]]),'3. REGISTRACE'!B:F,3,0))</f>
        <v>-</v>
      </c>
      <c r="E60" s="16" t="str">
        <f>IF(ISBLANK(Tabulka449111315[[#This Row],[start. č.]]),"-",VLOOKUP(CONCATENATE($F$2,"-",Tabulka449111315[[#This Row],[m/ž]],"-",Tabulka449111315[[#This Row],[start. č.]]),'3. REGISTRACE'!B:F,4,0))</f>
        <v>-</v>
      </c>
      <c r="F60" s="44" t="str">
        <f>IF(ISBLANK(Tabulka449111315[[#This Row],[start. č.]]),"-",VLOOKUP(CONCATENATE($F$2,"-",Tabulka449111315[[#This Row],[m/ž]],"-",Tabulka449111315[[#This Row],[start. č.]]),'3. REGISTRACE'!B:F,5,0))</f>
        <v>-</v>
      </c>
      <c r="G60" s="16" t="str">
        <f t="shared" si="1"/>
        <v>Z</v>
      </c>
      <c r="H60" s="49"/>
      <c r="I60" s="46"/>
      <c r="J60" s="50"/>
      <c r="K60" s="40">
        <f>TIME(Tabulka449111315[[#This Row],[hod]],Tabulka449111315[[#This Row],[min]],Tabulka449111315[[#This Row],[sek]])</f>
        <v>0</v>
      </c>
      <c r="L60" s="52" t="str">
        <f>IF(AND(ISBLANK(H60),ISBLANK(I60),ISBLANK(J60)),"-",IF(K60&gt;=MAX(K$36:K60),"ok","chyba!!!"))</f>
        <v>-</v>
      </c>
      <c r="N60" s="1"/>
    </row>
  </sheetData>
  <sheetProtection autoFilter="0"/>
  <mergeCells count="2">
    <mergeCell ref="J3:K3"/>
    <mergeCell ref="L33:M33"/>
  </mergeCells>
  <conditionalFormatting sqref="C6:C30 H6:J30">
    <cfRule type="notContainsBlanks" dxfId="69" priority="9">
      <formula>LEN(TRIM(C6))&gt;0</formula>
    </cfRule>
    <cfRule type="containsBlanks" dxfId="68" priority="10">
      <formula>LEN(TRIM(C6))=0</formula>
    </cfRule>
  </conditionalFormatting>
  <conditionalFormatting sqref="D6:D30">
    <cfRule type="containsText" dxfId="67" priority="8" operator="containsText" text="start. č. nebylo registrováno">
      <formula>NOT(ISERROR(SEARCH("start. č. nebylo registrováno",D6)))</formula>
    </cfRule>
  </conditionalFormatting>
  <conditionalFormatting sqref="L6:L30">
    <cfRule type="containsText" dxfId="66" priority="6" operator="containsText" text="chyba">
      <formula>NOT(ISERROR(SEARCH("chyba",L6)))</formula>
    </cfRule>
    <cfRule type="containsText" dxfId="65" priority="7" operator="containsText" text="ok">
      <formula>NOT(ISERROR(SEARCH("ok",L6)))</formula>
    </cfRule>
  </conditionalFormatting>
  <conditionalFormatting sqref="C36:C60 H36:J60">
    <cfRule type="notContainsBlanks" dxfId="64" priority="4">
      <formula>LEN(TRIM(C36))&gt;0</formula>
    </cfRule>
    <cfRule type="containsBlanks" dxfId="63" priority="5">
      <formula>LEN(TRIM(C36))=0</formula>
    </cfRule>
  </conditionalFormatting>
  <conditionalFormatting sqref="D36:D60">
    <cfRule type="containsText" dxfId="62" priority="3" operator="containsText" text="start. č. nebylo registrováno">
      <formula>NOT(ISERROR(SEARCH("start. č. nebylo registrováno",D36)))</formula>
    </cfRule>
  </conditionalFormatting>
  <conditionalFormatting sqref="L36:L60">
    <cfRule type="containsText" dxfId="61" priority="1" operator="containsText" text="chyba">
      <formula>NOT(ISERROR(SEARCH("chyba",L36)))</formula>
    </cfRule>
    <cfRule type="containsText" dxfId="60" priority="2" operator="containsText" text="ok">
      <formula>NOT(ISERROR(SEARCH("ok",L36)))</formula>
    </cfRule>
  </conditionalFormatting>
  <pageMargins left="0" right="0" top="0" bottom="0.39370078740157483" header="0" footer="0"/>
  <pageSetup paperSize="9" fitToHeight="0" orientation="portrait" r:id="rId1"/>
  <picture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11</vt:i4>
      </vt:variant>
    </vt:vector>
  </HeadingPairs>
  <TitlesOfParts>
    <vt:vector size="21" baseType="lpstr">
      <vt:lpstr>návod</vt:lpstr>
      <vt:lpstr>1. Index</vt:lpstr>
      <vt:lpstr>2. Kategorie</vt:lpstr>
      <vt:lpstr>3. REGISTRACE</vt:lpstr>
      <vt:lpstr>VÝSL Př. A</vt:lpstr>
      <vt:lpstr>VÝSL Př. B</vt:lpstr>
      <vt:lpstr>VÝSL Ž nejml</vt:lpstr>
      <vt:lpstr>VÝSL Ž ml</vt:lpstr>
      <vt:lpstr>VÝSL Ž st</vt:lpstr>
      <vt:lpstr>VÝSL D ml</vt:lpstr>
      <vt:lpstr>'2. Kategorie'!Názvy_tisku</vt:lpstr>
      <vt:lpstr>'1. Index'!Oblast_tisku</vt:lpstr>
      <vt:lpstr>'2. Kategorie'!Oblast_tisku</vt:lpstr>
      <vt:lpstr>'3. REGISTRACE'!Oblast_tisku</vt:lpstr>
      <vt:lpstr>návod!Oblast_tisku</vt:lpstr>
      <vt:lpstr>'VÝSL D ml'!Oblast_tisku</vt:lpstr>
      <vt:lpstr>'VÝSL Př. A'!Oblast_tisku</vt:lpstr>
      <vt:lpstr>'VÝSL Př. B'!Oblast_tisku</vt:lpstr>
      <vt:lpstr>'VÝSL Ž ml'!Oblast_tisku</vt:lpstr>
      <vt:lpstr>'VÝSL Ž nejml'!Oblast_tisku</vt:lpstr>
      <vt:lpstr>'VÝSL Ž st'!Oblast_tisku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Jihocesky klub maratoncu</dc:creator>
  <cp:lastModifiedBy>Acer</cp:lastModifiedBy>
  <cp:lastPrinted>2018-08-08T16:50:28Z</cp:lastPrinted>
  <dcterms:created xsi:type="dcterms:W3CDTF">2016-02-10T17:33:16Z</dcterms:created>
  <dcterms:modified xsi:type="dcterms:W3CDTF">2018-11-13T18:19:41Z</dcterms:modified>
</cp:coreProperties>
</file>